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liSR\Desktop\consultant services\"/>
    </mc:Choice>
  </mc:AlternateContent>
  <bookViews>
    <workbookView xWindow="8052" yWindow="-12" windowWidth="4032" windowHeight="5268" tabRatio="704"/>
  </bookViews>
  <sheets>
    <sheet name="RECAP Hrs" sheetId="24" r:id="rId1"/>
    <sheet name="RECAP Fee" sheetId="25" r:id="rId2"/>
    <sheet name="EST HRS (Prime-)" sheetId="1" r:id="rId3"/>
    <sheet name="EST COST (Prime-)" sheetId="2" r:id="rId4"/>
    <sheet name="EST HRS (Sub 1)" sheetId="7" r:id="rId5"/>
    <sheet name="EST COST (Sub-1)" sheetId="8" r:id="rId6"/>
    <sheet name="EST HRS (Sub-2)" sheetId="9" r:id="rId7"/>
    <sheet name="EST COST (Sub-2)" sheetId="10" r:id="rId8"/>
    <sheet name="EST HRS (Sub-3)" sheetId="11" r:id="rId9"/>
    <sheet name="EST COST (Sub-3)" sheetId="12" r:id="rId10"/>
    <sheet name="EST HRS (Sub-4)" sheetId="3" r:id="rId11"/>
    <sheet name="EST COST (Sub-4)" sheetId="4" r:id="rId12"/>
    <sheet name="EST HRS (Sub-5)" sheetId="13" r:id="rId13"/>
    <sheet name="EST COST (Sub-5)" sheetId="14" r:id="rId14"/>
    <sheet name="EST HRS (Sub-6)" sheetId="15" r:id="rId15"/>
    <sheet name="EST COST (Sub-6)" sheetId="16" r:id="rId16"/>
    <sheet name="EST HRS (Sub-7)" sheetId="26" r:id="rId17"/>
    <sheet name="EST COST (Sub-7)" sheetId="27" r:id="rId18"/>
    <sheet name="EST HRS (Sub-Traffic Data)" sheetId="19" state="hidden" r:id="rId19"/>
    <sheet name="EST COST (Traffic Data)" sheetId="20" state="hidden" r:id="rId20"/>
  </sheets>
  <definedNames>
    <definedName name="_xlnm.Print_Area" localSheetId="3">'EST COST (Prime-)'!$B$2:$J$90</definedName>
    <definedName name="_xlnm.Print_Area" localSheetId="5">'EST COST (Sub-1)'!$C$3:$J$62</definedName>
    <definedName name="_xlnm.Print_Area" localSheetId="7">'EST COST (Sub-2)'!$C$3:$J$60</definedName>
    <definedName name="_xlnm.Print_Area" localSheetId="9">'EST COST (Sub-3)'!$C$2:$J$59</definedName>
    <definedName name="_xlnm.Print_Area" localSheetId="11">'EST COST (Sub-4)'!$C$3:$J$61</definedName>
    <definedName name="_xlnm.Print_Area" localSheetId="13">'EST COST (Sub-5)'!$C$2:$J$59</definedName>
    <definedName name="_xlnm.Print_Area" localSheetId="15">'EST COST (Sub-6)'!$C$3:$J$61</definedName>
    <definedName name="_xlnm.Print_Area" localSheetId="17">'EST COST (Sub-7)'!$C$2:$J$64</definedName>
    <definedName name="_xlnm.Print_Area" localSheetId="19">'EST COST (Traffic Data)'!$C$3:$J$57</definedName>
    <definedName name="_xlnm.Print_Area" localSheetId="2">'EST HRS (Prime-)'!$A$5:$Z$80</definedName>
    <definedName name="_xlnm.Print_Area" localSheetId="4">'EST HRS (Sub 1)'!$A$5:$Z$80</definedName>
    <definedName name="_xlnm.Print_Area" localSheetId="6">'EST HRS (Sub-2)'!$A$1:$Z$81</definedName>
    <definedName name="_xlnm.Print_Area" localSheetId="8">'EST HRS (Sub-3)'!$A$5:$Z$80</definedName>
    <definedName name="_xlnm.Print_Area" localSheetId="10">'EST HRS (Sub-4)'!$A$5:$Z$80</definedName>
    <definedName name="_xlnm.Print_Area" localSheetId="12">'EST HRS (Sub-5)'!$A$5:$Z$80</definedName>
    <definedName name="_xlnm.Print_Area" localSheetId="14">'EST HRS (Sub-6)'!$A$5:$Z$80</definedName>
    <definedName name="_xlnm.Print_Area" localSheetId="16">'EST HRS (Sub-7)'!$A$5:$Z$80</definedName>
    <definedName name="_xlnm.Print_Area" localSheetId="18">'EST HRS (Sub-Traffic Data)'!$A$5:$Z$76</definedName>
    <definedName name="_xlnm.Print_Area" localSheetId="1">'RECAP Fee'!$A$5:$Z$79</definedName>
    <definedName name="_xlnm.Print_Area" localSheetId="0">'RECAP Hrs'!$A$5:$Z$79</definedName>
    <definedName name="_xlnm.Print_Titles" localSheetId="2">'EST HRS (Prime-)'!$5:$9</definedName>
  </definedNames>
  <calcPr calcId="162913"/>
</workbook>
</file>

<file path=xl/calcChain.xml><?xml version="1.0" encoding="utf-8"?>
<calcChain xmlns="http://schemas.openxmlformats.org/spreadsheetml/2006/main">
  <c r="C61" i="8" l="1"/>
  <c r="C59" i="10"/>
  <c r="C4" i="27" l="1"/>
  <c r="C3" i="27"/>
  <c r="C3" i="16"/>
  <c r="C3" i="14"/>
  <c r="C4" i="12"/>
  <c r="C3" i="12"/>
  <c r="C4" i="10"/>
  <c r="C3" i="10"/>
  <c r="C4" i="8"/>
  <c r="C3" i="8"/>
  <c r="J46" i="27" l="1"/>
  <c r="J47" i="27" l="1"/>
  <c r="J45" i="27"/>
  <c r="J44" i="27"/>
  <c r="J53" i="16" l="1"/>
  <c r="J47" i="16"/>
  <c r="J44" i="16"/>
  <c r="J45" i="14"/>
  <c r="J46" i="14"/>
  <c r="J47" i="14"/>
  <c r="J48" i="14"/>
  <c r="J49" i="14"/>
  <c r="J50" i="14"/>
  <c r="J51" i="14"/>
  <c r="J52" i="14"/>
  <c r="J44" i="14"/>
  <c r="J55" i="4"/>
  <c r="J48" i="4"/>
  <c r="J49" i="4"/>
  <c r="J50" i="4"/>
  <c r="J45" i="4"/>
  <c r="J46" i="4"/>
  <c r="J47" i="4"/>
  <c r="J44" i="4"/>
  <c r="J57" i="4" s="1"/>
  <c r="J45" i="12" l="1"/>
  <c r="J46" i="12"/>
  <c r="J47" i="12"/>
  <c r="J48" i="12"/>
  <c r="J49" i="12"/>
  <c r="J50" i="12"/>
  <c r="J51" i="12"/>
  <c r="J52" i="12"/>
  <c r="J44" i="12"/>
  <c r="J46" i="10"/>
  <c r="J47" i="10"/>
  <c r="J48" i="10"/>
  <c r="J45" i="10"/>
  <c r="J55" i="10" s="1"/>
  <c r="J54" i="12" l="1"/>
  <c r="J47" i="8" l="1"/>
  <c r="J52" i="8"/>
  <c r="J44" i="8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42" i="2"/>
  <c r="J43" i="2"/>
  <c r="J44" i="2"/>
  <c r="J41" i="2"/>
  <c r="E55" i="2"/>
  <c r="O28" i="2"/>
  <c r="N28" i="2"/>
  <c r="M28" i="2"/>
  <c r="O27" i="2"/>
  <c r="N27" i="2"/>
  <c r="M27" i="2"/>
  <c r="O26" i="2"/>
  <c r="N26" i="2"/>
  <c r="M26" i="2"/>
  <c r="P26" i="2" s="1"/>
  <c r="O25" i="2"/>
  <c r="N25" i="2"/>
  <c r="M25" i="2"/>
  <c r="O24" i="2"/>
  <c r="N24" i="2"/>
  <c r="M24" i="2"/>
  <c r="O23" i="2"/>
  <c r="N23" i="2"/>
  <c r="M23" i="2"/>
  <c r="O22" i="2"/>
  <c r="N22" i="2"/>
  <c r="M22" i="2"/>
  <c r="O21" i="2"/>
  <c r="N21" i="2"/>
  <c r="M21" i="2"/>
  <c r="O20" i="2"/>
  <c r="N20" i="2"/>
  <c r="M20" i="2"/>
  <c r="O19" i="2"/>
  <c r="N19" i="2"/>
  <c r="M19" i="2"/>
  <c r="O18" i="2"/>
  <c r="N18" i="2"/>
  <c r="M18" i="2"/>
  <c r="P18" i="2" s="1"/>
  <c r="O17" i="2"/>
  <c r="N17" i="2"/>
  <c r="M17" i="2"/>
  <c r="O16" i="2"/>
  <c r="N16" i="2"/>
  <c r="M16" i="2"/>
  <c r="O15" i="2"/>
  <c r="N15" i="2"/>
  <c r="M15" i="2"/>
  <c r="O14" i="2"/>
  <c r="N14" i="2"/>
  <c r="M14" i="2"/>
  <c r="O13" i="2"/>
  <c r="N13" i="2"/>
  <c r="M13" i="2"/>
  <c r="O12" i="2"/>
  <c r="N12" i="2"/>
  <c r="M12" i="2"/>
  <c r="O11" i="2"/>
  <c r="N11" i="2"/>
  <c r="M11" i="2"/>
  <c r="O10" i="2"/>
  <c r="N10" i="2"/>
  <c r="M10" i="2"/>
  <c r="P10" i="2" s="1"/>
  <c r="J57" i="8" l="1"/>
  <c r="P12" i="2"/>
  <c r="P17" i="2"/>
  <c r="P20" i="2"/>
  <c r="P25" i="2"/>
  <c r="P28" i="2"/>
  <c r="P19" i="2"/>
  <c r="P27" i="2"/>
  <c r="P11" i="2"/>
  <c r="P23" i="2"/>
  <c r="P13" i="2"/>
  <c r="P16" i="2"/>
  <c r="P21" i="2"/>
  <c r="P24" i="2"/>
  <c r="P15" i="2"/>
  <c r="P14" i="2"/>
  <c r="P22" i="2"/>
  <c r="Z77" i="1"/>
  <c r="Z76" i="1"/>
  <c r="Z75" i="1"/>
  <c r="Z73" i="1"/>
  <c r="Z72" i="1"/>
  <c r="Z71" i="1"/>
  <c r="Z70" i="1"/>
  <c r="Z68" i="1"/>
  <c r="Z66" i="1"/>
  <c r="Z65" i="1"/>
  <c r="Z64" i="1"/>
  <c r="Z62" i="1"/>
  <c r="Z61" i="1"/>
  <c r="Z60" i="1"/>
  <c r="Z59" i="1"/>
  <c r="Z58" i="1"/>
  <c r="Z57" i="1"/>
  <c r="Z56" i="1"/>
  <c r="Z55" i="1"/>
  <c r="Z54" i="1"/>
  <c r="Z53" i="1"/>
  <c r="Z51" i="1"/>
  <c r="Z50" i="1"/>
  <c r="Z49" i="1"/>
  <c r="Z46" i="1"/>
  <c r="Z45" i="1"/>
  <c r="Z44" i="1"/>
  <c r="Z43" i="1"/>
  <c r="Z41" i="1"/>
  <c r="Z40" i="1"/>
  <c r="Z39" i="1"/>
  <c r="Z38" i="1"/>
  <c r="Z37" i="1"/>
  <c r="F36" i="24" s="1"/>
  <c r="Z35" i="1"/>
  <c r="Z34" i="1"/>
  <c r="Z33" i="1"/>
  <c r="Z32" i="1"/>
  <c r="Z31" i="1"/>
  <c r="Z30" i="1"/>
  <c r="Z28" i="1"/>
  <c r="Z27" i="1"/>
  <c r="Z26" i="1"/>
  <c r="Z24" i="1"/>
  <c r="Z22" i="1"/>
  <c r="Z21" i="1"/>
  <c r="Z20" i="1"/>
  <c r="Z19" i="1"/>
  <c r="Z18" i="1"/>
  <c r="Z16" i="1"/>
  <c r="Z15" i="1"/>
  <c r="Z14" i="1"/>
  <c r="Z13" i="1"/>
  <c r="Z12" i="1"/>
  <c r="F80" i="3"/>
  <c r="Z77" i="3"/>
  <c r="Z76" i="3"/>
  <c r="Z75" i="3"/>
  <c r="Z73" i="3"/>
  <c r="Z72" i="3"/>
  <c r="Z71" i="3"/>
  <c r="Z70" i="3"/>
  <c r="Z24" i="3"/>
  <c r="Z23" i="3"/>
  <c r="Z22" i="3"/>
  <c r="Z21" i="3"/>
  <c r="Z20" i="3"/>
  <c r="Z19" i="3"/>
  <c r="Z18" i="3"/>
  <c r="Z16" i="3"/>
  <c r="Z15" i="3"/>
  <c r="Z14" i="3"/>
  <c r="Z13" i="3"/>
  <c r="Z77" i="7"/>
  <c r="Z76" i="7"/>
  <c r="G75" i="24" s="1"/>
  <c r="Z75" i="7"/>
  <c r="G74" i="24" s="1"/>
  <c r="Z74" i="7"/>
  <c r="G73" i="24" s="1"/>
  <c r="Z61" i="7"/>
  <c r="Z58" i="7"/>
  <c r="Z35" i="7"/>
  <c r="Z34" i="7"/>
  <c r="Z33" i="7"/>
  <c r="Z32" i="7"/>
  <c r="Z31" i="7"/>
  <c r="Z30" i="7"/>
  <c r="Z28" i="7"/>
  <c r="Z18" i="7"/>
  <c r="Z77" i="9"/>
  <c r="H76" i="24" s="1"/>
  <c r="Z76" i="9"/>
  <c r="Z75" i="9"/>
  <c r="H74" i="24" s="1"/>
  <c r="Z74" i="9"/>
  <c r="Z43" i="9"/>
  <c r="Z77" i="11"/>
  <c r="I76" i="24" s="1"/>
  <c r="Z76" i="11"/>
  <c r="I75" i="24" s="1"/>
  <c r="Z75" i="11"/>
  <c r="I74" i="24" s="1"/>
  <c r="Z74" i="11"/>
  <c r="I73" i="24" s="1"/>
  <c r="Z62" i="11"/>
  <c r="Z61" i="11"/>
  <c r="Z60" i="11"/>
  <c r="Z59" i="11"/>
  <c r="Z58" i="11"/>
  <c r="Z57" i="11"/>
  <c r="Z56" i="11"/>
  <c r="Z55" i="11"/>
  <c r="Z54" i="11"/>
  <c r="Z53" i="11"/>
  <c r="Z21" i="11"/>
  <c r="Z20" i="11"/>
  <c r="Z19" i="11"/>
  <c r="Z18" i="11"/>
  <c r="Z79" i="13"/>
  <c r="Z78" i="13"/>
  <c r="Z77" i="13"/>
  <c r="K76" i="24" s="1"/>
  <c r="Z76" i="13"/>
  <c r="Z75" i="13"/>
  <c r="K74" i="24" s="1"/>
  <c r="Z74" i="13"/>
  <c r="K73" i="24" s="1"/>
  <c r="Z73" i="13"/>
  <c r="Z72" i="13"/>
  <c r="Z71" i="13"/>
  <c r="Z70" i="13"/>
  <c r="Z24" i="13"/>
  <c r="Z23" i="13"/>
  <c r="Z22" i="13"/>
  <c r="Z21" i="13"/>
  <c r="Z20" i="13"/>
  <c r="Z19" i="13"/>
  <c r="Z18" i="13"/>
  <c r="Z17" i="13"/>
  <c r="Z16" i="13"/>
  <c r="Z15" i="13"/>
  <c r="Z14" i="13"/>
  <c r="Z12" i="13"/>
  <c r="Z77" i="26"/>
  <c r="M76" i="24" s="1"/>
  <c r="Z76" i="26"/>
  <c r="M75" i="24" s="1"/>
  <c r="Z75" i="26"/>
  <c r="M74" i="24" s="1"/>
  <c r="Z74" i="26"/>
  <c r="Z77" i="15"/>
  <c r="L76" i="24" s="1"/>
  <c r="Z76" i="15"/>
  <c r="L75" i="24" s="1"/>
  <c r="Z75" i="15"/>
  <c r="L74" i="24" s="1"/>
  <c r="Z74" i="15"/>
  <c r="L73" i="24" s="1"/>
  <c r="Z66" i="15"/>
  <c r="Z65" i="15"/>
  <c r="Z64" i="15"/>
  <c r="Z62" i="15"/>
  <c r="Z24" i="15"/>
  <c r="Z23" i="15"/>
  <c r="Z22" i="15"/>
  <c r="Z21" i="15"/>
  <c r="Z20" i="15"/>
  <c r="Z19" i="15"/>
  <c r="Z18" i="15"/>
  <c r="Z17" i="15"/>
  <c r="Z16" i="15"/>
  <c r="Z15" i="15"/>
  <c r="Z14" i="15"/>
  <c r="Z13" i="15"/>
  <c r="Z12" i="15"/>
  <c r="Z51" i="26"/>
  <c r="Z50" i="26"/>
  <c r="Z49" i="26"/>
  <c r="Z47" i="26" s="1"/>
  <c r="Z24" i="26"/>
  <c r="Z23" i="26"/>
  <c r="Z22" i="26"/>
  <c r="Z21" i="26"/>
  <c r="Z20" i="26"/>
  <c r="Z19" i="26"/>
  <c r="Z18" i="26"/>
  <c r="Z17" i="26"/>
  <c r="Z16" i="26"/>
  <c r="Z15" i="26"/>
  <c r="Z14" i="26"/>
  <c r="Z13" i="26"/>
  <c r="F73" i="25"/>
  <c r="G76" i="24"/>
  <c r="H75" i="24"/>
  <c r="M73" i="24"/>
  <c r="H73" i="24"/>
  <c r="F73" i="24"/>
  <c r="G29" i="1"/>
  <c r="Z29" i="1" s="1"/>
  <c r="I29" i="7"/>
  <c r="H29" i="7"/>
  <c r="G29" i="7"/>
  <c r="M46" i="9"/>
  <c r="J46" i="9"/>
  <c r="M45" i="9"/>
  <c r="I45" i="9"/>
  <c r="F45" i="9"/>
  <c r="M44" i="9"/>
  <c r="J44" i="9"/>
  <c r="K75" i="24"/>
  <c r="I80" i="13"/>
  <c r="Z29" i="7" l="1"/>
  <c r="Z11" i="15"/>
  <c r="G23" i="1"/>
  <c r="Z23" i="1" s="1"/>
  <c r="H27" i="7" l="1"/>
  <c r="Z27" i="7" s="1"/>
  <c r="F68" i="25" l="1"/>
  <c r="F74" i="24"/>
  <c r="F75" i="24"/>
  <c r="F76" i="24"/>
  <c r="J76" i="24"/>
  <c r="J75" i="24"/>
  <c r="J74" i="24"/>
  <c r="J73" i="24"/>
  <c r="Z74" i="24" l="1"/>
  <c r="Z73" i="24"/>
  <c r="Z76" i="24"/>
  <c r="Z75" i="24"/>
  <c r="Y79" i="25"/>
  <c r="X79" i="25"/>
  <c r="W79" i="25"/>
  <c r="V79" i="25"/>
  <c r="U79" i="25"/>
  <c r="T79" i="25"/>
  <c r="S79" i="25"/>
  <c r="R79" i="25"/>
  <c r="Q79" i="25"/>
  <c r="P79" i="25"/>
  <c r="O79" i="25"/>
  <c r="N79" i="25"/>
  <c r="M68" i="24"/>
  <c r="K68" i="24"/>
  <c r="J68" i="24"/>
  <c r="I68" i="24"/>
  <c r="H68" i="24"/>
  <c r="G68" i="24"/>
  <c r="F68" i="24"/>
  <c r="M47" i="24"/>
  <c r="L47" i="24"/>
  <c r="K47" i="24"/>
  <c r="J47" i="24"/>
  <c r="I47" i="24"/>
  <c r="H47" i="24"/>
  <c r="G47" i="24"/>
  <c r="F47" i="24"/>
  <c r="J23" i="24"/>
  <c r="M22" i="24"/>
  <c r="J22" i="24"/>
  <c r="J21" i="24"/>
  <c r="J19" i="24"/>
  <c r="M17" i="24"/>
  <c r="M16" i="24"/>
  <c r="K16" i="24"/>
  <c r="J16" i="24"/>
  <c r="I16" i="24"/>
  <c r="H16" i="24"/>
  <c r="G16" i="24"/>
  <c r="F16" i="24"/>
  <c r="J15" i="24"/>
  <c r="J14" i="24"/>
  <c r="M13" i="24"/>
  <c r="O30" i="27"/>
  <c r="N30" i="27"/>
  <c r="M30" i="27"/>
  <c r="O29" i="27"/>
  <c r="N29" i="27"/>
  <c r="M29" i="27"/>
  <c r="O28" i="27"/>
  <c r="N28" i="27"/>
  <c r="M28" i="27"/>
  <c r="O27" i="27"/>
  <c r="P27" i="27" s="1"/>
  <c r="N27" i="27"/>
  <c r="M27" i="27"/>
  <c r="O26" i="27"/>
  <c r="P26" i="27" s="1"/>
  <c r="N26" i="27"/>
  <c r="M26" i="27"/>
  <c r="O25" i="27"/>
  <c r="N25" i="27"/>
  <c r="M25" i="27"/>
  <c r="O24" i="27"/>
  <c r="N24" i="27"/>
  <c r="M24" i="27"/>
  <c r="O23" i="27"/>
  <c r="P23" i="27" s="1"/>
  <c r="N23" i="27"/>
  <c r="M23" i="27"/>
  <c r="O22" i="27"/>
  <c r="P22" i="27" s="1"/>
  <c r="N22" i="27"/>
  <c r="M22" i="27"/>
  <c r="O21" i="27"/>
  <c r="N21" i="27"/>
  <c r="M21" i="27"/>
  <c r="O20" i="27"/>
  <c r="N20" i="27"/>
  <c r="M20" i="27"/>
  <c r="O19" i="27"/>
  <c r="N19" i="27"/>
  <c r="M19" i="27"/>
  <c r="P19" i="27" s="1"/>
  <c r="O18" i="27"/>
  <c r="N18" i="27"/>
  <c r="M18" i="27"/>
  <c r="P18" i="27" s="1"/>
  <c r="M7" i="26" s="1"/>
  <c r="O17" i="27"/>
  <c r="N17" i="27"/>
  <c r="M17" i="27"/>
  <c r="P17" i="27" s="1"/>
  <c r="L7" i="26" s="1"/>
  <c r="O16" i="27"/>
  <c r="N16" i="27"/>
  <c r="M16" i="27"/>
  <c r="P16" i="27" s="1"/>
  <c r="K7" i="26" s="1"/>
  <c r="O15" i="27"/>
  <c r="N15" i="27"/>
  <c r="M15" i="27"/>
  <c r="P15" i="27" s="1"/>
  <c r="J7" i="26" s="1"/>
  <c r="O14" i="27"/>
  <c r="N14" i="27"/>
  <c r="M14" i="27"/>
  <c r="P14" i="27" s="1"/>
  <c r="I7" i="26" s="1"/>
  <c r="O13" i="27"/>
  <c r="N13" i="27"/>
  <c r="M13" i="27"/>
  <c r="P13" i="27" s="1"/>
  <c r="H7" i="26" s="1"/>
  <c r="O12" i="27"/>
  <c r="N12" i="27"/>
  <c r="M12" i="27"/>
  <c r="P12" i="27" s="1"/>
  <c r="G7" i="26" s="1"/>
  <c r="O11" i="27"/>
  <c r="N11" i="27"/>
  <c r="M11" i="27"/>
  <c r="P11" i="27" s="1"/>
  <c r="F7" i="26" s="1"/>
  <c r="C63" i="27"/>
  <c r="J56" i="27"/>
  <c r="J59" i="27" s="1"/>
  <c r="M80" i="25" s="1"/>
  <c r="Y80" i="26"/>
  <c r="F30" i="27" s="1"/>
  <c r="J30" i="27" s="1"/>
  <c r="X80" i="26"/>
  <c r="F29" i="27" s="1"/>
  <c r="J29" i="27" s="1"/>
  <c r="W80" i="26"/>
  <c r="F28" i="27" s="1"/>
  <c r="J28" i="27" s="1"/>
  <c r="V80" i="26"/>
  <c r="F27" i="27" s="1"/>
  <c r="J27" i="27" s="1"/>
  <c r="U80" i="26"/>
  <c r="F26" i="27" s="1"/>
  <c r="J26" i="27" s="1"/>
  <c r="T80" i="26"/>
  <c r="F25" i="27" s="1"/>
  <c r="J25" i="27" s="1"/>
  <c r="S80" i="26"/>
  <c r="F24" i="27" s="1"/>
  <c r="J24" i="27" s="1"/>
  <c r="R80" i="26"/>
  <c r="F23" i="27" s="1"/>
  <c r="J23" i="27" s="1"/>
  <c r="Q80" i="26"/>
  <c r="F22" i="27" s="1"/>
  <c r="J22" i="27" s="1"/>
  <c r="P80" i="26"/>
  <c r="F21" i="27" s="1"/>
  <c r="J21" i="27" s="1"/>
  <c r="O80" i="26"/>
  <c r="F20" i="27" s="1"/>
  <c r="J20" i="27" s="1"/>
  <c r="N80" i="26"/>
  <c r="F19" i="27" s="1"/>
  <c r="J19" i="27" s="1"/>
  <c r="M80" i="26"/>
  <c r="F18" i="27" s="1"/>
  <c r="J18" i="27" s="1"/>
  <c r="L80" i="26"/>
  <c r="F17" i="27" s="1"/>
  <c r="J17" i="27" s="1"/>
  <c r="K80" i="26"/>
  <c r="F16" i="27" s="1"/>
  <c r="J16" i="27" s="1"/>
  <c r="J80" i="26"/>
  <c r="F15" i="27" s="1"/>
  <c r="J15" i="27" s="1"/>
  <c r="I80" i="26"/>
  <c r="F14" i="27" s="1"/>
  <c r="J14" i="27" s="1"/>
  <c r="H80" i="26"/>
  <c r="F13" i="27" s="1"/>
  <c r="J13" i="27" s="1"/>
  <c r="G80" i="26"/>
  <c r="F12" i="27" s="1"/>
  <c r="J12" i="27" s="1"/>
  <c r="F80" i="26"/>
  <c r="F11" i="27" s="1"/>
  <c r="Z73" i="26"/>
  <c r="M72" i="24" s="1"/>
  <c r="Z72" i="26"/>
  <c r="M71" i="24" s="1"/>
  <c r="Z71" i="26"/>
  <c r="M70" i="24" s="1"/>
  <c r="Z70" i="26"/>
  <c r="M69" i="24" s="1"/>
  <c r="Z68" i="26"/>
  <c r="M67" i="24" s="1"/>
  <c r="Z66" i="26"/>
  <c r="M65" i="24" s="1"/>
  <c r="Z65" i="26"/>
  <c r="M64" i="24" s="1"/>
  <c r="Z64" i="26"/>
  <c r="M63" i="24" s="1"/>
  <c r="Z62" i="26"/>
  <c r="M61" i="24" s="1"/>
  <c r="Z61" i="26"/>
  <c r="M60" i="24" s="1"/>
  <c r="Z60" i="26"/>
  <c r="M59" i="24" s="1"/>
  <c r="Z59" i="26"/>
  <c r="M58" i="24" s="1"/>
  <c r="Z58" i="26"/>
  <c r="M57" i="24" s="1"/>
  <c r="Z57" i="26"/>
  <c r="M56" i="24" s="1"/>
  <c r="Z56" i="26"/>
  <c r="M55" i="24" s="1"/>
  <c r="Z55" i="26"/>
  <c r="M54" i="24" s="1"/>
  <c r="Z54" i="26"/>
  <c r="M53" i="24" s="1"/>
  <c r="Z53" i="26"/>
  <c r="M52" i="24" s="1"/>
  <c r="M50" i="24"/>
  <c r="M49" i="24"/>
  <c r="M48" i="24"/>
  <c r="Z46" i="26"/>
  <c r="M45" i="24" s="1"/>
  <c r="Z45" i="26"/>
  <c r="M44" i="24" s="1"/>
  <c r="Z44" i="26"/>
  <c r="M43" i="24" s="1"/>
  <c r="Z43" i="26"/>
  <c r="M42" i="24" s="1"/>
  <c r="Z41" i="26"/>
  <c r="M40" i="24" s="1"/>
  <c r="Z40" i="26"/>
  <c r="M39" i="24" s="1"/>
  <c r="Z39" i="26"/>
  <c r="M38" i="24" s="1"/>
  <c r="Z38" i="26"/>
  <c r="M37" i="24" s="1"/>
  <c r="Z37" i="26"/>
  <c r="M36" i="24" s="1"/>
  <c r="Z35" i="26"/>
  <c r="M34" i="24" s="1"/>
  <c r="Z34" i="26"/>
  <c r="M33" i="24" s="1"/>
  <c r="Z33" i="26"/>
  <c r="M32" i="24" s="1"/>
  <c r="Z32" i="26"/>
  <c r="M31" i="24" s="1"/>
  <c r="Z31" i="26"/>
  <c r="M30" i="24" s="1"/>
  <c r="Z30" i="26"/>
  <c r="M29" i="24" s="1"/>
  <c r="Z29" i="26"/>
  <c r="M28" i="24" s="1"/>
  <c r="Z28" i="26"/>
  <c r="M27" i="24" s="1"/>
  <c r="Z27" i="26"/>
  <c r="M26" i="24" s="1"/>
  <c r="Z26" i="26"/>
  <c r="M23" i="24"/>
  <c r="M21" i="24"/>
  <c r="M20" i="24"/>
  <c r="M19" i="24"/>
  <c r="M18" i="24"/>
  <c r="M15" i="24"/>
  <c r="M14" i="24"/>
  <c r="M12" i="24"/>
  <c r="Z12" i="26"/>
  <c r="M11" i="24" s="1"/>
  <c r="P21" i="27" l="1"/>
  <c r="P25" i="27"/>
  <c r="P29" i="27"/>
  <c r="Z25" i="26"/>
  <c r="P20" i="27"/>
  <c r="P24" i="27"/>
  <c r="P28" i="27"/>
  <c r="P30" i="27"/>
  <c r="AA74" i="26"/>
  <c r="M73" i="25" s="1"/>
  <c r="AA77" i="26"/>
  <c r="M76" i="25" s="1"/>
  <c r="AA75" i="26"/>
  <c r="M74" i="25" s="1"/>
  <c r="AA76" i="26"/>
  <c r="M75" i="25" s="1"/>
  <c r="M25" i="24"/>
  <c r="AA37" i="26"/>
  <c r="M36" i="25" s="1"/>
  <c r="AA71" i="26"/>
  <c r="M70" i="25" s="1"/>
  <c r="AA19" i="26"/>
  <c r="M18" i="25" s="1"/>
  <c r="AA56" i="26"/>
  <c r="M55" i="25" s="1"/>
  <c r="AA35" i="26"/>
  <c r="M34" i="25" s="1"/>
  <c r="AA73" i="26"/>
  <c r="M72" i="25" s="1"/>
  <c r="AA28" i="26"/>
  <c r="M27" i="25" s="1"/>
  <c r="AA46" i="26"/>
  <c r="M45" i="25" s="1"/>
  <c r="AA65" i="26"/>
  <c r="M64" i="25" s="1"/>
  <c r="AA18" i="26"/>
  <c r="M17" i="25" s="1"/>
  <c r="AA55" i="26"/>
  <c r="M54" i="25" s="1"/>
  <c r="AA27" i="26"/>
  <c r="M26" i="25" s="1"/>
  <c r="AA45" i="26"/>
  <c r="M44" i="25" s="1"/>
  <c r="AA64" i="26"/>
  <c r="M63" i="25" s="1"/>
  <c r="AA15" i="26"/>
  <c r="M14" i="25" s="1"/>
  <c r="AA23" i="26"/>
  <c r="M22" i="25" s="1"/>
  <c r="AA32" i="26"/>
  <c r="M31" i="25" s="1"/>
  <c r="AA41" i="26"/>
  <c r="M40" i="25" s="1"/>
  <c r="AA51" i="26"/>
  <c r="M50" i="25" s="1"/>
  <c r="AA60" i="26"/>
  <c r="M59" i="25" s="1"/>
  <c r="AA70" i="26"/>
  <c r="M69" i="25" s="1"/>
  <c r="AA14" i="26"/>
  <c r="M13" i="25" s="1"/>
  <c r="AA22" i="26"/>
  <c r="M21" i="25" s="1"/>
  <c r="AA31" i="26"/>
  <c r="M30" i="25" s="1"/>
  <c r="AA40" i="26"/>
  <c r="M39" i="25" s="1"/>
  <c r="AA50" i="26"/>
  <c r="M49" i="25" s="1"/>
  <c r="AA59" i="26"/>
  <c r="M58" i="25" s="1"/>
  <c r="AA69" i="26"/>
  <c r="M68" i="25" s="1"/>
  <c r="AA13" i="26"/>
  <c r="M12" i="25" s="1"/>
  <c r="AA17" i="26"/>
  <c r="M16" i="25" s="1"/>
  <c r="AA21" i="26"/>
  <c r="M20" i="25" s="1"/>
  <c r="AA26" i="26"/>
  <c r="M25" i="25" s="1"/>
  <c r="AA30" i="26"/>
  <c r="M29" i="25" s="1"/>
  <c r="AA34" i="26"/>
  <c r="M33" i="25" s="1"/>
  <c r="AA39" i="26"/>
  <c r="M38" i="25" s="1"/>
  <c r="AA44" i="26"/>
  <c r="M43" i="25" s="1"/>
  <c r="AA49" i="26"/>
  <c r="M48" i="25" s="1"/>
  <c r="AA54" i="26"/>
  <c r="M53" i="25" s="1"/>
  <c r="AA58" i="26"/>
  <c r="M57" i="25" s="1"/>
  <c r="AA62" i="26"/>
  <c r="M61" i="25" s="1"/>
  <c r="AA68" i="26"/>
  <c r="M67" i="25" s="1"/>
  <c r="AA72" i="26"/>
  <c r="M71" i="25" s="1"/>
  <c r="AA12" i="26"/>
  <c r="M11" i="25" s="1"/>
  <c r="AA16" i="26"/>
  <c r="M15" i="25" s="1"/>
  <c r="AA20" i="26"/>
  <c r="M19" i="25" s="1"/>
  <c r="AA24" i="26"/>
  <c r="M23" i="25" s="1"/>
  <c r="AA29" i="26"/>
  <c r="M28" i="25" s="1"/>
  <c r="AA33" i="26"/>
  <c r="M32" i="25" s="1"/>
  <c r="AA38" i="26"/>
  <c r="M37" i="25" s="1"/>
  <c r="AA43" i="26"/>
  <c r="M42" i="25" s="1"/>
  <c r="AA48" i="26"/>
  <c r="M47" i="25" s="1"/>
  <c r="AA53" i="26"/>
  <c r="M52" i="25" s="1"/>
  <c r="AA57" i="26"/>
  <c r="M56" i="25" s="1"/>
  <c r="AA61" i="26"/>
  <c r="M60" i="25" s="1"/>
  <c r="AA66" i="26"/>
  <c r="M65" i="25" s="1"/>
  <c r="Z42" i="26"/>
  <c r="Z36" i="26"/>
  <c r="Z52" i="26"/>
  <c r="Z63" i="26"/>
  <c r="Z11" i="26"/>
  <c r="Z67" i="26"/>
  <c r="J11" i="27"/>
  <c r="J32" i="27" s="1"/>
  <c r="F32" i="27"/>
  <c r="Z80" i="26" l="1"/>
  <c r="AA36" i="26"/>
  <c r="M35" i="25" s="1"/>
  <c r="AA47" i="26"/>
  <c r="M46" i="25" s="1"/>
  <c r="AA11" i="26"/>
  <c r="M10" i="25" s="1"/>
  <c r="AA52" i="26"/>
  <c r="M51" i="25" s="1"/>
  <c r="AA67" i="26"/>
  <c r="M66" i="25" s="1"/>
  <c r="AA63" i="26"/>
  <c r="M62" i="25" s="1"/>
  <c r="AA25" i="26"/>
  <c r="M24" i="25" s="1"/>
  <c r="AA42" i="26"/>
  <c r="M41" i="25" s="1"/>
  <c r="J38" i="27"/>
  <c r="J37" i="27"/>
  <c r="M79" i="25" l="1"/>
  <c r="M81" i="25" s="1"/>
  <c r="AA80" i="26"/>
  <c r="J40" i="27"/>
  <c r="J61" i="27" s="1"/>
  <c r="J80" i="2" s="1"/>
  <c r="C28" i="2"/>
  <c r="C27" i="2"/>
  <c r="J63" i="27" l="1"/>
  <c r="O31" i="8" l="1"/>
  <c r="N31" i="8"/>
  <c r="M31" i="8"/>
  <c r="O30" i="8"/>
  <c r="N30" i="8"/>
  <c r="M30" i="8"/>
  <c r="O29" i="8"/>
  <c r="N29" i="8"/>
  <c r="M29" i="8"/>
  <c r="O28" i="8"/>
  <c r="N28" i="8"/>
  <c r="M28" i="8"/>
  <c r="O27" i="8"/>
  <c r="N27" i="8"/>
  <c r="M27" i="8"/>
  <c r="O26" i="8"/>
  <c r="N26" i="8"/>
  <c r="M26" i="8"/>
  <c r="O25" i="8"/>
  <c r="N25" i="8"/>
  <c r="M25" i="8"/>
  <c r="O24" i="8"/>
  <c r="N24" i="8"/>
  <c r="M24" i="8"/>
  <c r="O23" i="8"/>
  <c r="N23" i="8"/>
  <c r="M23" i="8"/>
  <c r="O22" i="8"/>
  <c r="N22" i="8"/>
  <c r="M22" i="8"/>
  <c r="O21" i="8"/>
  <c r="N21" i="8"/>
  <c r="M21" i="8"/>
  <c r="O20" i="8"/>
  <c r="N20" i="8"/>
  <c r="M20" i="8"/>
  <c r="O19" i="8"/>
  <c r="N19" i="8"/>
  <c r="M19" i="8"/>
  <c r="O18" i="8"/>
  <c r="N18" i="8"/>
  <c r="M18" i="8"/>
  <c r="O17" i="8"/>
  <c r="N17" i="8"/>
  <c r="M17" i="8"/>
  <c r="O16" i="8"/>
  <c r="N16" i="8"/>
  <c r="M16" i="8"/>
  <c r="O15" i="8"/>
  <c r="N15" i="8"/>
  <c r="M15" i="8"/>
  <c r="O14" i="8"/>
  <c r="N14" i="8"/>
  <c r="M14" i="8"/>
  <c r="O13" i="8"/>
  <c r="N13" i="8"/>
  <c r="M13" i="8"/>
  <c r="O12" i="8"/>
  <c r="N12" i="8"/>
  <c r="M12" i="8"/>
  <c r="O11" i="8"/>
  <c r="N11" i="8"/>
  <c r="M11" i="8"/>
  <c r="O32" i="10"/>
  <c r="N32" i="10"/>
  <c r="M32" i="10"/>
  <c r="O31" i="10"/>
  <c r="N31" i="10"/>
  <c r="M31" i="10"/>
  <c r="O30" i="10"/>
  <c r="N30" i="10"/>
  <c r="M30" i="10"/>
  <c r="O29" i="10"/>
  <c r="N29" i="10"/>
  <c r="M29" i="10"/>
  <c r="O28" i="10"/>
  <c r="N28" i="10"/>
  <c r="M28" i="10"/>
  <c r="O27" i="10"/>
  <c r="N27" i="10"/>
  <c r="M27" i="10"/>
  <c r="O26" i="10"/>
  <c r="N26" i="10"/>
  <c r="M26" i="10"/>
  <c r="O25" i="10"/>
  <c r="N25" i="10"/>
  <c r="M25" i="10"/>
  <c r="O24" i="10"/>
  <c r="N24" i="10"/>
  <c r="M24" i="10"/>
  <c r="O23" i="10"/>
  <c r="N23" i="10"/>
  <c r="M23" i="10"/>
  <c r="O22" i="10"/>
  <c r="N22" i="10"/>
  <c r="M22" i="10"/>
  <c r="O21" i="10"/>
  <c r="N21" i="10"/>
  <c r="M21" i="10"/>
  <c r="O20" i="10"/>
  <c r="N20" i="10"/>
  <c r="M20" i="10"/>
  <c r="O19" i="10"/>
  <c r="N19" i="10"/>
  <c r="M19" i="10"/>
  <c r="O18" i="10"/>
  <c r="N18" i="10"/>
  <c r="M18" i="10"/>
  <c r="O17" i="10"/>
  <c r="N17" i="10"/>
  <c r="M17" i="10"/>
  <c r="O16" i="10"/>
  <c r="N16" i="10"/>
  <c r="M16" i="10"/>
  <c r="O15" i="10"/>
  <c r="N15" i="10"/>
  <c r="M15" i="10"/>
  <c r="O14" i="10"/>
  <c r="N14" i="10"/>
  <c r="M14" i="10"/>
  <c r="O13" i="10"/>
  <c r="N13" i="10"/>
  <c r="M13" i="10"/>
  <c r="O12" i="10"/>
  <c r="N12" i="10"/>
  <c r="M12" i="10"/>
  <c r="M9" i="2"/>
  <c r="N9" i="2"/>
  <c r="O9" i="2"/>
  <c r="J7" i="1"/>
  <c r="N7" i="1"/>
  <c r="R7" i="1"/>
  <c r="V7" i="1"/>
  <c r="O30" i="16"/>
  <c r="N30" i="16"/>
  <c r="M30" i="16"/>
  <c r="O29" i="16"/>
  <c r="N29" i="16"/>
  <c r="M29" i="16"/>
  <c r="O28" i="16"/>
  <c r="N28" i="16"/>
  <c r="M28" i="16"/>
  <c r="O27" i="16"/>
  <c r="N27" i="16"/>
  <c r="M27" i="16"/>
  <c r="O26" i="16"/>
  <c r="N26" i="16"/>
  <c r="M26" i="16"/>
  <c r="O25" i="16"/>
  <c r="N25" i="16"/>
  <c r="M25" i="16"/>
  <c r="O24" i="16"/>
  <c r="N24" i="16"/>
  <c r="M24" i="16"/>
  <c r="O23" i="16"/>
  <c r="N23" i="16"/>
  <c r="M23" i="16"/>
  <c r="O22" i="16"/>
  <c r="N22" i="16"/>
  <c r="M22" i="16"/>
  <c r="O21" i="16"/>
  <c r="N21" i="16"/>
  <c r="M21" i="16"/>
  <c r="O20" i="16"/>
  <c r="N20" i="16"/>
  <c r="M20" i="16"/>
  <c r="O19" i="16"/>
  <c r="N19" i="16"/>
  <c r="M19" i="16"/>
  <c r="O18" i="16"/>
  <c r="N18" i="16"/>
  <c r="M18" i="16"/>
  <c r="O17" i="16"/>
  <c r="N17" i="16"/>
  <c r="M17" i="16"/>
  <c r="O16" i="16"/>
  <c r="N16" i="16"/>
  <c r="M16" i="16"/>
  <c r="O15" i="16"/>
  <c r="N15" i="16"/>
  <c r="M15" i="16"/>
  <c r="O14" i="16"/>
  <c r="N14" i="16"/>
  <c r="M14" i="16"/>
  <c r="O13" i="16"/>
  <c r="N13" i="16"/>
  <c r="M13" i="16"/>
  <c r="O12" i="16"/>
  <c r="N12" i="16"/>
  <c r="M12" i="16"/>
  <c r="O11" i="16"/>
  <c r="N11" i="16"/>
  <c r="M11" i="16"/>
  <c r="O30" i="14"/>
  <c r="N30" i="14"/>
  <c r="M30" i="14"/>
  <c r="O29" i="14"/>
  <c r="N29" i="14"/>
  <c r="M29" i="14"/>
  <c r="O28" i="14"/>
  <c r="N28" i="14"/>
  <c r="M28" i="14"/>
  <c r="O27" i="14"/>
  <c r="N27" i="14"/>
  <c r="M27" i="14"/>
  <c r="O26" i="14"/>
  <c r="N26" i="14"/>
  <c r="M26" i="14"/>
  <c r="O25" i="14"/>
  <c r="N25" i="14"/>
  <c r="M25" i="14"/>
  <c r="O24" i="14"/>
  <c r="N24" i="14"/>
  <c r="M24" i="14"/>
  <c r="O23" i="14"/>
  <c r="N23" i="14"/>
  <c r="M23" i="14"/>
  <c r="O22" i="14"/>
  <c r="N22" i="14"/>
  <c r="M22" i="14"/>
  <c r="O21" i="14"/>
  <c r="N21" i="14"/>
  <c r="M21" i="14"/>
  <c r="O20" i="14"/>
  <c r="N20" i="14"/>
  <c r="M20" i="14"/>
  <c r="O19" i="14"/>
  <c r="N19" i="14"/>
  <c r="M19" i="14"/>
  <c r="O18" i="14"/>
  <c r="N18" i="14"/>
  <c r="M18" i="14"/>
  <c r="O17" i="14"/>
  <c r="N17" i="14"/>
  <c r="M17" i="14"/>
  <c r="O16" i="14"/>
  <c r="N16" i="14"/>
  <c r="M16" i="14"/>
  <c r="O15" i="14"/>
  <c r="N15" i="14"/>
  <c r="M15" i="14"/>
  <c r="O14" i="14"/>
  <c r="N14" i="14"/>
  <c r="M14" i="14"/>
  <c r="O13" i="14"/>
  <c r="N13" i="14"/>
  <c r="M13" i="14"/>
  <c r="O12" i="14"/>
  <c r="N12" i="14"/>
  <c r="M12" i="14"/>
  <c r="O11" i="14"/>
  <c r="N11" i="14"/>
  <c r="M11" i="14"/>
  <c r="O30" i="4"/>
  <c r="N30" i="4"/>
  <c r="M30" i="4"/>
  <c r="O29" i="4"/>
  <c r="N29" i="4"/>
  <c r="M29" i="4"/>
  <c r="O28" i="4"/>
  <c r="N28" i="4"/>
  <c r="M28" i="4"/>
  <c r="O27" i="4"/>
  <c r="N27" i="4"/>
  <c r="M27" i="4"/>
  <c r="O26" i="4"/>
  <c r="N26" i="4"/>
  <c r="M26" i="4"/>
  <c r="O25" i="4"/>
  <c r="N25" i="4"/>
  <c r="M25" i="4"/>
  <c r="O24" i="4"/>
  <c r="N24" i="4"/>
  <c r="M24" i="4"/>
  <c r="O23" i="4"/>
  <c r="N23" i="4"/>
  <c r="M23" i="4"/>
  <c r="O22" i="4"/>
  <c r="N22" i="4"/>
  <c r="M22" i="4"/>
  <c r="O21" i="4"/>
  <c r="N21" i="4"/>
  <c r="M21" i="4"/>
  <c r="O20" i="4"/>
  <c r="N20" i="4"/>
  <c r="M20" i="4"/>
  <c r="O19" i="4"/>
  <c r="N19" i="4"/>
  <c r="M19" i="4"/>
  <c r="O31" i="12"/>
  <c r="N31" i="12"/>
  <c r="M31" i="12"/>
  <c r="O30" i="12"/>
  <c r="N30" i="12"/>
  <c r="M30" i="12"/>
  <c r="O29" i="12"/>
  <c r="N29" i="12"/>
  <c r="M29" i="12"/>
  <c r="O28" i="12"/>
  <c r="N28" i="12"/>
  <c r="M28" i="12"/>
  <c r="P28" i="12" s="1"/>
  <c r="O27" i="12"/>
  <c r="N27" i="12"/>
  <c r="M27" i="12"/>
  <c r="O26" i="12"/>
  <c r="N26" i="12"/>
  <c r="M26" i="12"/>
  <c r="O25" i="12"/>
  <c r="N25" i="12"/>
  <c r="M25" i="12"/>
  <c r="O24" i="12"/>
  <c r="N24" i="12"/>
  <c r="M24" i="12"/>
  <c r="P24" i="12" s="1"/>
  <c r="O23" i="12"/>
  <c r="N23" i="12"/>
  <c r="M23" i="12"/>
  <c r="O22" i="12"/>
  <c r="N22" i="12"/>
  <c r="M22" i="12"/>
  <c r="O21" i="12"/>
  <c r="N21" i="12"/>
  <c r="M21" i="12"/>
  <c r="O20" i="12"/>
  <c r="N20" i="12"/>
  <c r="M20" i="12"/>
  <c r="P20" i="12" s="1"/>
  <c r="O19" i="12"/>
  <c r="N19" i="12"/>
  <c r="M19" i="12"/>
  <c r="O18" i="12"/>
  <c r="N18" i="12"/>
  <c r="M18" i="12"/>
  <c r="O17" i="12"/>
  <c r="N17" i="12"/>
  <c r="M17" i="12"/>
  <c r="O16" i="12"/>
  <c r="N16" i="12"/>
  <c r="M16" i="12"/>
  <c r="P16" i="12" s="1"/>
  <c r="K7" i="11" s="1"/>
  <c r="O15" i="12"/>
  <c r="N15" i="12"/>
  <c r="M15" i="12"/>
  <c r="O14" i="12"/>
  <c r="N14" i="12"/>
  <c r="M14" i="12"/>
  <c r="O13" i="12"/>
  <c r="N13" i="12"/>
  <c r="M13" i="12"/>
  <c r="O12" i="12"/>
  <c r="N12" i="12"/>
  <c r="M12" i="12"/>
  <c r="P12" i="12" s="1"/>
  <c r="G7" i="11" s="1"/>
  <c r="O18" i="4"/>
  <c r="P18" i="4" s="1"/>
  <c r="M7" i="3" s="1"/>
  <c r="N18" i="4"/>
  <c r="M18" i="4"/>
  <c r="O17" i="4"/>
  <c r="N17" i="4"/>
  <c r="M17" i="4"/>
  <c r="O16" i="4"/>
  <c r="N16" i="4"/>
  <c r="M16" i="4"/>
  <c r="O15" i="4"/>
  <c r="N15" i="4"/>
  <c r="M15" i="4"/>
  <c r="O14" i="4"/>
  <c r="P14" i="4" s="1"/>
  <c r="I7" i="3" s="1"/>
  <c r="N14" i="4"/>
  <c r="M14" i="4"/>
  <c r="O13" i="4"/>
  <c r="N13" i="4"/>
  <c r="M13" i="4"/>
  <c r="O12" i="4"/>
  <c r="N12" i="4"/>
  <c r="M12" i="4"/>
  <c r="O11" i="4"/>
  <c r="N11" i="4"/>
  <c r="M11" i="4"/>
  <c r="P11" i="4" s="1"/>
  <c r="F7" i="3" s="1"/>
  <c r="O11" i="12"/>
  <c r="N11" i="12"/>
  <c r="M11" i="12"/>
  <c r="P19" i="4" l="1"/>
  <c r="P27" i="16"/>
  <c r="P23" i="4"/>
  <c r="P27" i="4"/>
  <c r="P13" i="4"/>
  <c r="H7" i="3" s="1"/>
  <c r="P12" i="4"/>
  <c r="G7" i="3" s="1"/>
  <c r="P16" i="4"/>
  <c r="K7" i="3" s="1"/>
  <c r="P14" i="10"/>
  <c r="H7" i="9" s="1"/>
  <c r="P18" i="10"/>
  <c r="L7" i="9" s="1"/>
  <c r="P22" i="10"/>
  <c r="P26" i="10"/>
  <c r="P30" i="10"/>
  <c r="P15" i="4"/>
  <c r="J7" i="3" s="1"/>
  <c r="P13" i="10"/>
  <c r="G7" i="9" s="1"/>
  <c r="P17" i="10"/>
  <c r="K7" i="9" s="1"/>
  <c r="P21" i="10"/>
  <c r="O7" i="9" s="1"/>
  <c r="P25" i="10"/>
  <c r="P29" i="10"/>
  <c r="P17" i="4"/>
  <c r="L7" i="3" s="1"/>
  <c r="AA71" i="3" s="1"/>
  <c r="J70" i="25" s="1"/>
  <c r="P13" i="16"/>
  <c r="H7" i="15" s="1"/>
  <c r="P17" i="16"/>
  <c r="L7" i="15" s="1"/>
  <c r="P14" i="16"/>
  <c r="I7" i="15" s="1"/>
  <c r="P18" i="16"/>
  <c r="M7" i="15" s="1"/>
  <c r="P22" i="16"/>
  <c r="P26" i="16"/>
  <c r="P30" i="16"/>
  <c r="P13" i="14"/>
  <c r="H7" i="13" s="1"/>
  <c r="P17" i="14"/>
  <c r="L7" i="13" s="1"/>
  <c r="P21" i="14"/>
  <c r="P25" i="14"/>
  <c r="P29" i="14"/>
  <c r="P14" i="14"/>
  <c r="I7" i="13" s="1"/>
  <c r="P18" i="14"/>
  <c r="P22" i="14"/>
  <c r="P26" i="14"/>
  <c r="P30" i="14"/>
  <c r="P22" i="4"/>
  <c r="P26" i="4"/>
  <c r="P30" i="4"/>
  <c r="P11" i="12"/>
  <c r="F7" i="11" s="1"/>
  <c r="P15" i="12"/>
  <c r="J7" i="11" s="1"/>
  <c r="P19" i="12"/>
  <c r="P23" i="12"/>
  <c r="P27" i="12"/>
  <c r="P31" i="12"/>
  <c r="P14" i="8"/>
  <c r="I7" i="7" s="1"/>
  <c r="P18" i="8"/>
  <c r="P22" i="8"/>
  <c r="P26" i="8"/>
  <c r="P30" i="8"/>
  <c r="P11" i="8"/>
  <c r="F7" i="7" s="1"/>
  <c r="P15" i="8"/>
  <c r="P19" i="8"/>
  <c r="P23" i="8"/>
  <c r="P27" i="8"/>
  <c r="P31" i="8"/>
  <c r="P9" i="2"/>
  <c r="F7" i="1" s="1"/>
  <c r="P11" i="16"/>
  <c r="F7" i="15" s="1"/>
  <c r="P15" i="16"/>
  <c r="J7" i="15" s="1"/>
  <c r="P19" i="16"/>
  <c r="N7" i="15" s="1"/>
  <c r="P23" i="16"/>
  <c r="P12" i="16"/>
  <c r="G7" i="15" s="1"/>
  <c r="P16" i="16"/>
  <c r="K7" i="15" s="1"/>
  <c r="P20" i="16"/>
  <c r="O7" i="15" s="1"/>
  <c r="P24" i="16"/>
  <c r="P28" i="16"/>
  <c r="P21" i="16"/>
  <c r="P25" i="16"/>
  <c r="P29" i="16"/>
  <c r="P11" i="14"/>
  <c r="F7" i="13" s="1"/>
  <c r="P15" i="14"/>
  <c r="J7" i="13" s="1"/>
  <c r="P19" i="14"/>
  <c r="P23" i="14"/>
  <c r="P27" i="14"/>
  <c r="P12" i="14"/>
  <c r="G7" i="13" s="1"/>
  <c r="P16" i="14"/>
  <c r="K7" i="13" s="1"/>
  <c r="P20" i="14"/>
  <c r="P24" i="14"/>
  <c r="P28" i="14"/>
  <c r="P13" i="12"/>
  <c r="H7" i="11" s="1"/>
  <c r="P17" i="12"/>
  <c r="L7" i="11" s="1"/>
  <c r="P21" i="12"/>
  <c r="P25" i="12"/>
  <c r="P29" i="12"/>
  <c r="P14" i="12"/>
  <c r="I7" i="11" s="1"/>
  <c r="P18" i="12"/>
  <c r="M7" i="11" s="1"/>
  <c r="P22" i="12"/>
  <c r="P26" i="12"/>
  <c r="P30" i="12"/>
  <c r="P15" i="10"/>
  <c r="I7" i="9" s="1"/>
  <c r="P19" i="10"/>
  <c r="M7" i="9" s="1"/>
  <c r="P23" i="10"/>
  <c r="P27" i="10"/>
  <c r="P31" i="10"/>
  <c r="P12" i="10"/>
  <c r="F7" i="9" s="1"/>
  <c r="P16" i="10"/>
  <c r="J7" i="9" s="1"/>
  <c r="P20" i="10"/>
  <c r="N7" i="9" s="1"/>
  <c r="P24" i="10"/>
  <c r="P28" i="10"/>
  <c r="P32" i="10"/>
  <c r="P13" i="8"/>
  <c r="H7" i="7" s="1"/>
  <c r="P17" i="8"/>
  <c r="P21" i="8"/>
  <c r="P25" i="8"/>
  <c r="P29" i="8"/>
  <c r="P12" i="8"/>
  <c r="G7" i="7" s="1"/>
  <c r="P16" i="8"/>
  <c r="P20" i="8"/>
  <c r="P24" i="8"/>
  <c r="P28" i="8"/>
  <c r="P20" i="4"/>
  <c r="P24" i="4"/>
  <c r="P28" i="4"/>
  <c r="AA37" i="3"/>
  <c r="J73" i="25"/>
  <c r="P21" i="4"/>
  <c r="P25" i="4"/>
  <c r="P29" i="4"/>
  <c r="U7" i="1"/>
  <c r="Q7" i="1"/>
  <c r="M7" i="1"/>
  <c r="I7" i="1"/>
  <c r="T7" i="1"/>
  <c r="P7" i="1"/>
  <c r="L7" i="1"/>
  <c r="H7" i="1"/>
  <c r="W7" i="1"/>
  <c r="S7" i="1"/>
  <c r="O7" i="1"/>
  <c r="K7" i="1"/>
  <c r="G7" i="1"/>
  <c r="Y7" i="1"/>
  <c r="X7" i="1"/>
  <c r="AA49" i="3" l="1"/>
  <c r="J48" i="25" s="1"/>
  <c r="AA22" i="3"/>
  <c r="J21" i="25" s="1"/>
  <c r="AA59" i="3"/>
  <c r="J58" i="25" s="1"/>
  <c r="AA12" i="3"/>
  <c r="AA31" i="3"/>
  <c r="J30" i="25" s="1"/>
  <c r="AA57" i="3"/>
  <c r="J56" i="25" s="1"/>
  <c r="AA34" i="3"/>
  <c r="J33" i="25" s="1"/>
  <c r="AA62" i="3"/>
  <c r="J61" i="25" s="1"/>
  <c r="AA35" i="3"/>
  <c r="J34" i="25" s="1"/>
  <c r="AA45" i="3"/>
  <c r="J44" i="25" s="1"/>
  <c r="AA21" i="3"/>
  <c r="J20" i="25" s="1"/>
  <c r="AA46" i="3"/>
  <c r="J45" i="25" s="1"/>
  <c r="AA24" i="3"/>
  <c r="J23" i="25" s="1"/>
  <c r="AA32" i="3"/>
  <c r="J31" i="25" s="1"/>
  <c r="AA17" i="3"/>
  <c r="J16" i="25" s="1"/>
  <c r="AA61" i="3"/>
  <c r="J60" i="25" s="1"/>
  <c r="AA69" i="3"/>
  <c r="J68" i="25" s="1"/>
  <c r="AA66" i="3"/>
  <c r="J65" i="25" s="1"/>
  <c r="AA73" i="3"/>
  <c r="J72" i="25" s="1"/>
  <c r="AA68" i="3"/>
  <c r="J67" i="25" s="1"/>
  <c r="AA64" i="3"/>
  <c r="J63" i="25" s="1"/>
  <c r="AA51" i="3"/>
  <c r="J50" i="25" s="1"/>
  <c r="AA54" i="3"/>
  <c r="J53" i="25" s="1"/>
  <c r="AA56" i="3"/>
  <c r="J55" i="25" s="1"/>
  <c r="AA75" i="3"/>
  <c r="J74" i="25" s="1"/>
  <c r="AA41" i="3"/>
  <c r="J40" i="25" s="1"/>
  <c r="AA16" i="3"/>
  <c r="J15" i="25" s="1"/>
  <c r="AA76" i="3"/>
  <c r="J75" i="25" s="1"/>
  <c r="AA65" i="3"/>
  <c r="J64" i="25" s="1"/>
  <c r="AA72" i="3"/>
  <c r="J71" i="25" s="1"/>
  <c r="AA77" i="3"/>
  <c r="J76" i="25" s="1"/>
  <c r="AA58" i="3"/>
  <c r="J57" i="25" s="1"/>
  <c r="AA60" i="3"/>
  <c r="J59" i="25" s="1"/>
  <c r="AA38" i="3"/>
  <c r="J37" i="25" s="1"/>
  <c r="AA30" i="3"/>
  <c r="J29" i="25" s="1"/>
  <c r="AA27" i="3"/>
  <c r="J26" i="25" s="1"/>
  <c r="AA15" i="3"/>
  <c r="J14" i="25" s="1"/>
  <c r="AA50" i="3"/>
  <c r="J49" i="25" s="1"/>
  <c r="AA48" i="3"/>
  <c r="AA55" i="3"/>
  <c r="J54" i="25" s="1"/>
  <c r="AA53" i="3"/>
  <c r="J52" i="25" s="1"/>
  <c r="AA44" i="3"/>
  <c r="J43" i="25" s="1"/>
  <c r="AA40" i="3"/>
  <c r="J39" i="25" s="1"/>
  <c r="AA28" i="3"/>
  <c r="J27" i="25" s="1"/>
  <c r="AA19" i="3"/>
  <c r="J18" i="25" s="1"/>
  <c r="AA39" i="3"/>
  <c r="J38" i="25" s="1"/>
  <c r="AA23" i="3"/>
  <c r="J22" i="25" s="1"/>
  <c r="AA20" i="3"/>
  <c r="J19" i="25" s="1"/>
  <c r="AA13" i="3"/>
  <c r="J12" i="25" s="1"/>
  <c r="AA70" i="3"/>
  <c r="J69" i="25" s="1"/>
  <c r="AA43" i="3"/>
  <c r="AA14" i="3"/>
  <c r="J13" i="25" s="1"/>
  <c r="AA29" i="3"/>
  <c r="J28" i="25" s="1"/>
  <c r="AA18" i="3"/>
  <c r="J17" i="25" s="1"/>
  <c r="AA33" i="3"/>
  <c r="J32" i="25" s="1"/>
  <c r="AA26" i="3"/>
  <c r="J25" i="25" s="1"/>
  <c r="AA30" i="7"/>
  <c r="G29" i="25" s="1"/>
  <c r="AA76" i="15"/>
  <c r="L75" i="25" s="1"/>
  <c r="AA77" i="15"/>
  <c r="L76" i="25" s="1"/>
  <c r="AA75" i="15"/>
  <c r="L74" i="25" s="1"/>
  <c r="AA64" i="15"/>
  <c r="AA74" i="15"/>
  <c r="L73" i="25" s="1"/>
  <c r="AA74" i="11"/>
  <c r="I73" i="25" s="1"/>
  <c r="AA77" i="11"/>
  <c r="I76" i="25" s="1"/>
  <c r="AA75" i="11"/>
  <c r="I74" i="25" s="1"/>
  <c r="AA76" i="11"/>
  <c r="I75" i="25" s="1"/>
  <c r="AA77" i="9"/>
  <c r="H76" i="25" s="1"/>
  <c r="AA75" i="9"/>
  <c r="H74" i="25" s="1"/>
  <c r="AA76" i="9"/>
  <c r="H75" i="25" s="1"/>
  <c r="AA74" i="9"/>
  <c r="H73" i="25" s="1"/>
  <c r="AA77" i="7"/>
  <c r="G76" i="25" s="1"/>
  <c r="AA75" i="7"/>
  <c r="G74" i="25" s="1"/>
  <c r="AA76" i="7"/>
  <c r="G75" i="25" s="1"/>
  <c r="AA74" i="7"/>
  <c r="G73" i="25" s="1"/>
  <c r="AA13" i="7"/>
  <c r="G12" i="25" s="1"/>
  <c r="AA48" i="11"/>
  <c r="I47" i="25" s="1"/>
  <c r="AA37" i="11"/>
  <c r="I36" i="25" s="1"/>
  <c r="AA59" i="11"/>
  <c r="I58" i="25" s="1"/>
  <c r="AA49" i="11"/>
  <c r="I48" i="25" s="1"/>
  <c r="AA58" i="11"/>
  <c r="I57" i="25" s="1"/>
  <c r="AA54" i="11"/>
  <c r="I53" i="25" s="1"/>
  <c r="AA35" i="11"/>
  <c r="I34" i="25" s="1"/>
  <c r="AA51" i="7"/>
  <c r="G50" i="25" s="1"/>
  <c r="AA44" i="7"/>
  <c r="G43" i="25" s="1"/>
  <c r="AA39" i="7"/>
  <c r="G38" i="25" s="1"/>
  <c r="AA59" i="7"/>
  <c r="G58" i="25" s="1"/>
  <c r="AA57" i="11"/>
  <c r="I56" i="25" s="1"/>
  <c r="AA66" i="11"/>
  <c r="I65" i="25" s="1"/>
  <c r="AA28" i="7"/>
  <c r="G27" i="25" s="1"/>
  <c r="AA38" i="7"/>
  <c r="G37" i="25" s="1"/>
  <c r="AA66" i="7"/>
  <c r="G65" i="25" s="1"/>
  <c r="AA19" i="7"/>
  <c r="G18" i="25" s="1"/>
  <c r="AA49" i="7"/>
  <c r="G48" i="25" s="1"/>
  <c r="AA72" i="11"/>
  <c r="I71" i="25" s="1"/>
  <c r="AA41" i="11"/>
  <c r="I40" i="25" s="1"/>
  <c r="AA61" i="11"/>
  <c r="I60" i="25" s="1"/>
  <c r="AA70" i="7"/>
  <c r="G69" i="25" s="1"/>
  <c r="AA23" i="7"/>
  <c r="G22" i="25" s="1"/>
  <c r="AA20" i="7"/>
  <c r="G19" i="25" s="1"/>
  <c r="AA71" i="7"/>
  <c r="G70" i="25" s="1"/>
  <c r="AA19" i="11"/>
  <c r="I18" i="25" s="1"/>
  <c r="AA51" i="11"/>
  <c r="I50" i="25" s="1"/>
  <c r="AA28" i="11"/>
  <c r="I27" i="25" s="1"/>
  <c r="AA71" i="15"/>
  <c r="L70" i="25" s="1"/>
  <c r="AA12" i="15"/>
  <c r="AA30" i="15"/>
  <c r="L29" i="25" s="1"/>
  <c r="AA49" i="15"/>
  <c r="L48" i="25" s="1"/>
  <c r="AA66" i="15"/>
  <c r="L65" i="25" s="1"/>
  <c r="AA20" i="15"/>
  <c r="L19" i="25" s="1"/>
  <c r="AA38" i="15"/>
  <c r="L37" i="25" s="1"/>
  <c r="AA57" i="15"/>
  <c r="L56" i="25" s="1"/>
  <c r="AA73" i="15"/>
  <c r="L72" i="25" s="1"/>
  <c r="AA32" i="15"/>
  <c r="L31" i="25" s="1"/>
  <c r="AA51" i="15"/>
  <c r="L50" i="25" s="1"/>
  <c r="AA68" i="15"/>
  <c r="AA22" i="15"/>
  <c r="L21" i="25" s="1"/>
  <c r="AA40" i="15"/>
  <c r="L39" i="25" s="1"/>
  <c r="AA59" i="15"/>
  <c r="L58" i="25" s="1"/>
  <c r="AA43" i="15"/>
  <c r="AA37" i="15"/>
  <c r="AA45" i="15"/>
  <c r="L44" i="25" s="1"/>
  <c r="AA15" i="15"/>
  <c r="L14" i="25" s="1"/>
  <c r="AA26" i="15"/>
  <c r="AA44" i="15"/>
  <c r="L43" i="25" s="1"/>
  <c r="AA62" i="15"/>
  <c r="L61" i="25" s="1"/>
  <c r="AA33" i="15"/>
  <c r="L32" i="25" s="1"/>
  <c r="AA53" i="15"/>
  <c r="AA69" i="15"/>
  <c r="L68" i="25" s="1"/>
  <c r="AA28" i="15"/>
  <c r="L27" i="25" s="1"/>
  <c r="AA46" i="15"/>
  <c r="L45" i="25" s="1"/>
  <c r="AA18" i="15"/>
  <c r="L17" i="25" s="1"/>
  <c r="AA35" i="15"/>
  <c r="L34" i="25" s="1"/>
  <c r="AA55" i="15"/>
  <c r="L54" i="25" s="1"/>
  <c r="AA70" i="15"/>
  <c r="L69" i="25" s="1"/>
  <c r="AA61" i="15"/>
  <c r="L60" i="25" s="1"/>
  <c r="AA72" i="15"/>
  <c r="L71" i="25" s="1"/>
  <c r="AA13" i="15"/>
  <c r="L12" i="25" s="1"/>
  <c r="AA21" i="15"/>
  <c r="L20" i="25" s="1"/>
  <c r="AA39" i="15"/>
  <c r="L38" i="25" s="1"/>
  <c r="AA58" i="15"/>
  <c r="L57" i="25" s="1"/>
  <c r="AA29" i="15"/>
  <c r="L28" i="25" s="1"/>
  <c r="AA48" i="15"/>
  <c r="AA65" i="15"/>
  <c r="L64" i="25" s="1"/>
  <c r="AA23" i="15"/>
  <c r="L22" i="25" s="1"/>
  <c r="AA41" i="15"/>
  <c r="L40" i="25" s="1"/>
  <c r="AA60" i="15"/>
  <c r="L59" i="25" s="1"/>
  <c r="AA14" i="15"/>
  <c r="L13" i="25" s="1"/>
  <c r="AA31" i="15"/>
  <c r="L30" i="25" s="1"/>
  <c r="AA50" i="15"/>
  <c r="L49" i="25" s="1"/>
  <c r="AA16" i="15"/>
  <c r="L15" i="25" s="1"/>
  <c r="AA17" i="15"/>
  <c r="L16" i="25" s="1"/>
  <c r="AA34" i="15"/>
  <c r="L33" i="25" s="1"/>
  <c r="AA54" i="15"/>
  <c r="L53" i="25" s="1"/>
  <c r="AA24" i="15"/>
  <c r="L23" i="25" s="1"/>
  <c r="AA19" i="15"/>
  <c r="L18" i="25" s="1"/>
  <c r="AA56" i="15"/>
  <c r="L55" i="25" s="1"/>
  <c r="AA27" i="15"/>
  <c r="L26" i="25" s="1"/>
  <c r="AA31" i="13"/>
  <c r="K30" i="25" s="1"/>
  <c r="AA74" i="13"/>
  <c r="AA50" i="13"/>
  <c r="K49" i="25" s="1"/>
  <c r="AA79" i="13"/>
  <c r="AA27" i="13"/>
  <c r="K26" i="25" s="1"/>
  <c r="AA17" i="13"/>
  <c r="K16" i="25" s="1"/>
  <c r="AA54" i="13"/>
  <c r="K53" i="25" s="1"/>
  <c r="AA12" i="13"/>
  <c r="AA29" i="13"/>
  <c r="K28" i="25" s="1"/>
  <c r="AA48" i="13"/>
  <c r="AA66" i="13"/>
  <c r="K65" i="25" s="1"/>
  <c r="AA21" i="13"/>
  <c r="K20" i="25" s="1"/>
  <c r="AA68" i="13"/>
  <c r="AA28" i="13"/>
  <c r="K27" i="25" s="1"/>
  <c r="AA46" i="13"/>
  <c r="K45" i="25" s="1"/>
  <c r="AA65" i="13"/>
  <c r="K64" i="25" s="1"/>
  <c r="AA14" i="13"/>
  <c r="K13" i="25" s="1"/>
  <c r="AA59" i="13"/>
  <c r="K58" i="25" s="1"/>
  <c r="AA44" i="13"/>
  <c r="K43" i="25" s="1"/>
  <c r="AA72" i="13"/>
  <c r="K71" i="25" s="1"/>
  <c r="AA43" i="13"/>
  <c r="AA13" i="13"/>
  <c r="K12" i="25" s="1"/>
  <c r="AA23" i="13"/>
  <c r="K22" i="25" s="1"/>
  <c r="AA60" i="13"/>
  <c r="K59" i="25" s="1"/>
  <c r="AA69" i="13"/>
  <c r="K68" i="25" s="1"/>
  <c r="AA18" i="13"/>
  <c r="K17" i="25" s="1"/>
  <c r="AA62" i="13"/>
  <c r="K61" i="25" s="1"/>
  <c r="AA38" i="13"/>
  <c r="K37" i="25" s="1"/>
  <c r="AA73" i="13"/>
  <c r="K72" i="25" s="1"/>
  <c r="AA19" i="13"/>
  <c r="K18" i="25" s="1"/>
  <c r="AA56" i="13"/>
  <c r="K55" i="25" s="1"/>
  <c r="AA77" i="13"/>
  <c r="K76" i="25" s="1"/>
  <c r="AA55" i="13"/>
  <c r="K54" i="25" s="1"/>
  <c r="AA22" i="13"/>
  <c r="K21" i="25" s="1"/>
  <c r="AA64" i="13"/>
  <c r="AA26" i="13"/>
  <c r="AA58" i="13"/>
  <c r="K57" i="25" s="1"/>
  <c r="AA16" i="13"/>
  <c r="K15" i="25" s="1"/>
  <c r="AA33" i="13"/>
  <c r="K32" i="25" s="1"/>
  <c r="AA53" i="13"/>
  <c r="AA71" i="13"/>
  <c r="K70" i="25" s="1"/>
  <c r="AA30" i="13"/>
  <c r="K29" i="25" s="1"/>
  <c r="AA15" i="13"/>
  <c r="K14" i="25" s="1"/>
  <c r="AA32" i="13"/>
  <c r="K31" i="25" s="1"/>
  <c r="AA51" i="13"/>
  <c r="K50" i="25" s="1"/>
  <c r="AA70" i="13"/>
  <c r="K69" i="25" s="1"/>
  <c r="AA76" i="13"/>
  <c r="K75" i="25" s="1"/>
  <c r="AA45" i="13"/>
  <c r="K44" i="25" s="1"/>
  <c r="AA35" i="13"/>
  <c r="K34" i="25" s="1"/>
  <c r="AA24" i="13"/>
  <c r="K23" i="25" s="1"/>
  <c r="AA61" i="13"/>
  <c r="K60" i="25" s="1"/>
  <c r="AA49" i="13"/>
  <c r="K48" i="25" s="1"/>
  <c r="AA41" i="13"/>
  <c r="K40" i="25" s="1"/>
  <c r="AA75" i="13"/>
  <c r="K74" i="25" s="1"/>
  <c r="AA40" i="13"/>
  <c r="K39" i="25" s="1"/>
  <c r="AA34" i="13"/>
  <c r="K33" i="25" s="1"/>
  <c r="AA20" i="13"/>
  <c r="K19" i="25" s="1"/>
  <c r="AA57" i="13"/>
  <c r="K56" i="25" s="1"/>
  <c r="AA39" i="13"/>
  <c r="K38" i="25" s="1"/>
  <c r="AA37" i="13"/>
  <c r="AA34" i="11"/>
  <c r="I33" i="25" s="1"/>
  <c r="AA26" i="11"/>
  <c r="AA65" i="11"/>
  <c r="I64" i="25" s="1"/>
  <c r="AA73" i="11"/>
  <c r="I72" i="25" s="1"/>
  <c r="AA14" i="11"/>
  <c r="I13" i="25" s="1"/>
  <c r="AA55" i="11"/>
  <c r="I54" i="25" s="1"/>
  <c r="AA24" i="11"/>
  <c r="I23" i="25" s="1"/>
  <c r="AA27" i="11"/>
  <c r="I26" i="25" s="1"/>
  <c r="AA16" i="11"/>
  <c r="I15" i="25" s="1"/>
  <c r="AA60" i="11"/>
  <c r="I59" i="25" s="1"/>
  <c r="AA44" i="11"/>
  <c r="I43" i="25" s="1"/>
  <c r="AA22" i="11"/>
  <c r="I21" i="25" s="1"/>
  <c r="AA15" i="11"/>
  <c r="I14" i="25" s="1"/>
  <c r="AA12" i="11"/>
  <c r="AA45" i="11"/>
  <c r="I44" i="25" s="1"/>
  <c r="AA33" i="11"/>
  <c r="I32" i="25" s="1"/>
  <c r="AA50" i="11"/>
  <c r="I49" i="25" s="1"/>
  <c r="AA38" i="11"/>
  <c r="I37" i="25" s="1"/>
  <c r="AA21" i="11"/>
  <c r="I20" i="25" s="1"/>
  <c r="AA64" i="11"/>
  <c r="AA43" i="11"/>
  <c r="AA56" i="11"/>
  <c r="I55" i="25" s="1"/>
  <c r="AA23" i="11"/>
  <c r="I22" i="25" s="1"/>
  <c r="AA69" i="11"/>
  <c r="I68" i="25" s="1"/>
  <c r="AA71" i="11"/>
  <c r="I70" i="25" s="1"/>
  <c r="AA13" i="11"/>
  <c r="I12" i="25" s="1"/>
  <c r="AA20" i="11"/>
  <c r="I19" i="25" s="1"/>
  <c r="AA46" i="11"/>
  <c r="I45" i="25" s="1"/>
  <c r="AA68" i="11"/>
  <c r="AA53" i="11"/>
  <c r="AA31" i="11"/>
  <c r="I30" i="25" s="1"/>
  <c r="AA62" i="11"/>
  <c r="I61" i="25" s="1"/>
  <c r="AA40" i="11"/>
  <c r="I39" i="25" s="1"/>
  <c r="AA32" i="11"/>
  <c r="I31" i="25" s="1"/>
  <c r="AA29" i="11"/>
  <c r="I28" i="25" s="1"/>
  <c r="AA30" i="11"/>
  <c r="I29" i="25" s="1"/>
  <c r="AA70" i="11"/>
  <c r="I69" i="25" s="1"/>
  <c r="AA17" i="11"/>
  <c r="I16" i="25" s="1"/>
  <c r="AA39" i="11"/>
  <c r="I38" i="25" s="1"/>
  <c r="AA18" i="11"/>
  <c r="I17" i="25" s="1"/>
  <c r="AA55" i="9"/>
  <c r="H54" i="25" s="1"/>
  <c r="AA21" i="9"/>
  <c r="H20" i="25" s="1"/>
  <c r="AA58" i="9"/>
  <c r="H57" i="25" s="1"/>
  <c r="AA20" i="9"/>
  <c r="H19" i="25" s="1"/>
  <c r="AA38" i="9"/>
  <c r="H37" i="25" s="1"/>
  <c r="AA57" i="9"/>
  <c r="H56" i="25" s="1"/>
  <c r="AA14" i="9"/>
  <c r="H13" i="25" s="1"/>
  <c r="AA50" i="9"/>
  <c r="H49" i="25" s="1"/>
  <c r="AA34" i="9"/>
  <c r="H33" i="25" s="1"/>
  <c r="AA72" i="9"/>
  <c r="H71" i="25" s="1"/>
  <c r="AA28" i="9"/>
  <c r="H27" i="25" s="1"/>
  <c r="AA46" i="9"/>
  <c r="H45" i="25" s="1"/>
  <c r="AA65" i="9"/>
  <c r="H64" i="25" s="1"/>
  <c r="AA70" i="9"/>
  <c r="H69" i="25" s="1"/>
  <c r="AA45" i="9"/>
  <c r="H44" i="25" s="1"/>
  <c r="AA13" i="9"/>
  <c r="H12" i="25" s="1"/>
  <c r="AA49" i="9"/>
  <c r="H48" i="25" s="1"/>
  <c r="AA33" i="9"/>
  <c r="H32" i="25" s="1"/>
  <c r="AA71" i="9"/>
  <c r="H70" i="25" s="1"/>
  <c r="AA62" i="9"/>
  <c r="H61" i="25" s="1"/>
  <c r="AA41" i="9"/>
  <c r="H40" i="25" s="1"/>
  <c r="AA35" i="9"/>
  <c r="H34" i="25" s="1"/>
  <c r="AA69" i="9"/>
  <c r="H68" i="25" s="1"/>
  <c r="AA39" i="9"/>
  <c r="H38" i="25" s="1"/>
  <c r="AA12" i="9"/>
  <c r="H11" i="25" s="1"/>
  <c r="AA29" i="9"/>
  <c r="H28" i="25" s="1"/>
  <c r="AA48" i="9"/>
  <c r="AA66" i="9"/>
  <c r="H65" i="25" s="1"/>
  <c r="AA31" i="9"/>
  <c r="H30" i="25" s="1"/>
  <c r="AA17" i="9"/>
  <c r="H16" i="25" s="1"/>
  <c r="AA54" i="9"/>
  <c r="H53" i="25" s="1"/>
  <c r="AA19" i="9"/>
  <c r="H18" i="25" s="1"/>
  <c r="AA37" i="9"/>
  <c r="AA56" i="9"/>
  <c r="H55" i="25" s="1"/>
  <c r="AA73" i="9"/>
  <c r="H72" i="25" s="1"/>
  <c r="AA27" i="9"/>
  <c r="H26" i="25" s="1"/>
  <c r="AA64" i="9"/>
  <c r="AA30" i="9"/>
  <c r="H29" i="25" s="1"/>
  <c r="AA68" i="9"/>
  <c r="AA24" i="9"/>
  <c r="H23" i="25" s="1"/>
  <c r="AA43" i="9"/>
  <c r="AA61" i="9"/>
  <c r="H60" i="25" s="1"/>
  <c r="AA22" i="9"/>
  <c r="H21" i="25" s="1"/>
  <c r="AA59" i="9"/>
  <c r="H58" i="25" s="1"/>
  <c r="AA44" i="9"/>
  <c r="H43" i="25" s="1"/>
  <c r="AA15" i="9"/>
  <c r="H14" i="25" s="1"/>
  <c r="AA32" i="9"/>
  <c r="H31" i="25" s="1"/>
  <c r="AA51" i="9"/>
  <c r="H50" i="25" s="1"/>
  <c r="AA16" i="9"/>
  <c r="H15" i="25" s="1"/>
  <c r="AA53" i="9"/>
  <c r="AA40" i="9"/>
  <c r="H39" i="25" s="1"/>
  <c r="AA26" i="9"/>
  <c r="AA23" i="9"/>
  <c r="H22" i="25" s="1"/>
  <c r="AA60" i="9"/>
  <c r="H59" i="25" s="1"/>
  <c r="AA18" i="7"/>
  <c r="G17" i="25" s="1"/>
  <c r="AA24" i="7"/>
  <c r="G23" i="25" s="1"/>
  <c r="AA41" i="7"/>
  <c r="G40" i="25" s="1"/>
  <c r="AA35" i="7"/>
  <c r="G34" i="25" s="1"/>
  <c r="AA12" i="7"/>
  <c r="AA73" i="7"/>
  <c r="G72" i="25" s="1"/>
  <c r="AA57" i="7"/>
  <c r="G56" i="25" s="1"/>
  <c r="AA37" i="7"/>
  <c r="AA68" i="7"/>
  <c r="AA46" i="7"/>
  <c r="G45" i="25" s="1"/>
  <c r="AA45" i="7"/>
  <c r="G44" i="25" s="1"/>
  <c r="AA16" i="7"/>
  <c r="G15" i="25" s="1"/>
  <c r="AA34" i="7"/>
  <c r="G33" i="25" s="1"/>
  <c r="AA14" i="7"/>
  <c r="G13" i="25" s="1"/>
  <c r="AA61" i="7"/>
  <c r="G60" i="25" s="1"/>
  <c r="AA60" i="7"/>
  <c r="G59" i="25" s="1"/>
  <c r="AA17" i="7"/>
  <c r="G16" i="25" s="1"/>
  <c r="AA29" i="7"/>
  <c r="G28" i="25" s="1"/>
  <c r="AA31" i="7"/>
  <c r="G30" i="25" s="1"/>
  <c r="AA55" i="7"/>
  <c r="G54" i="25" s="1"/>
  <c r="AA50" i="7"/>
  <c r="G49" i="25" s="1"/>
  <c r="AA43" i="7"/>
  <c r="AA65" i="7"/>
  <c r="G64" i="25" s="1"/>
  <c r="AA26" i="7"/>
  <c r="AA33" i="7"/>
  <c r="G32" i="25" s="1"/>
  <c r="AA40" i="7"/>
  <c r="G39" i="25" s="1"/>
  <c r="AA56" i="7"/>
  <c r="G55" i="25" s="1"/>
  <c r="AA32" i="7"/>
  <c r="G31" i="25" s="1"/>
  <c r="AA21" i="7"/>
  <c r="G20" i="25" s="1"/>
  <c r="AA27" i="7"/>
  <c r="G26" i="25" s="1"/>
  <c r="AA22" i="7"/>
  <c r="G21" i="25" s="1"/>
  <c r="AA54" i="7"/>
  <c r="G53" i="25" s="1"/>
  <c r="AA48" i="7"/>
  <c r="AA69" i="7"/>
  <c r="G68" i="25" s="1"/>
  <c r="AA15" i="7"/>
  <c r="G14" i="25" s="1"/>
  <c r="AA58" i="7"/>
  <c r="G57" i="25" s="1"/>
  <c r="AA64" i="7"/>
  <c r="AA72" i="7"/>
  <c r="G71" i="25" s="1"/>
  <c r="AA62" i="7"/>
  <c r="G61" i="25" s="1"/>
  <c r="AA53" i="7"/>
  <c r="J11" i="25"/>
  <c r="AA63" i="3"/>
  <c r="J62" i="25" s="1"/>
  <c r="J47" i="25"/>
  <c r="AA47" i="3"/>
  <c r="J46" i="25" s="1"/>
  <c r="J36" i="25"/>
  <c r="AA42" i="3"/>
  <c r="J41" i="25" s="1"/>
  <c r="J42" i="25"/>
  <c r="AA52" i="3"/>
  <c r="J51" i="25" s="1"/>
  <c r="AA26" i="1"/>
  <c r="F25" i="25" s="1"/>
  <c r="AA75" i="1"/>
  <c r="AA77" i="1"/>
  <c r="AA76" i="1"/>
  <c r="F75" i="25" s="1"/>
  <c r="AA61" i="1"/>
  <c r="F60" i="25" s="1"/>
  <c r="AA53" i="1"/>
  <c r="F52" i="25" s="1"/>
  <c r="AA12" i="1"/>
  <c r="F11" i="25" s="1"/>
  <c r="AA19" i="1"/>
  <c r="F18" i="25" s="1"/>
  <c r="AA56" i="1"/>
  <c r="F55" i="25" s="1"/>
  <c r="AA18" i="1"/>
  <c r="F17" i="25" s="1"/>
  <c r="AA35" i="1"/>
  <c r="F34" i="25" s="1"/>
  <c r="AA55" i="1"/>
  <c r="F54" i="25" s="1"/>
  <c r="AA73" i="1"/>
  <c r="F72" i="25" s="1"/>
  <c r="AA41" i="1"/>
  <c r="F40" i="25" s="1"/>
  <c r="AA13" i="1"/>
  <c r="F12" i="25" s="1"/>
  <c r="AA30" i="1"/>
  <c r="F29" i="25" s="1"/>
  <c r="AA49" i="1"/>
  <c r="F48" i="25" s="1"/>
  <c r="AA68" i="1"/>
  <c r="AA57" i="1"/>
  <c r="F56" i="25" s="1"/>
  <c r="AA48" i="1"/>
  <c r="F47" i="25" s="1"/>
  <c r="AA45" i="1"/>
  <c r="F44" i="25" s="1"/>
  <c r="AA23" i="1"/>
  <c r="F22" i="25" s="1"/>
  <c r="AA21" i="1"/>
  <c r="F20" i="25" s="1"/>
  <c r="AA58" i="1"/>
  <c r="F57" i="25" s="1"/>
  <c r="AA20" i="1"/>
  <c r="F19" i="25" s="1"/>
  <c r="AA29" i="1"/>
  <c r="F28" i="25" s="1"/>
  <c r="AA65" i="1"/>
  <c r="F64" i="25" s="1"/>
  <c r="AA40" i="1"/>
  <c r="F39" i="25" s="1"/>
  <c r="AA15" i="1"/>
  <c r="F14" i="25" s="1"/>
  <c r="AA17" i="1"/>
  <c r="F16" i="25" s="1"/>
  <c r="AA54" i="1"/>
  <c r="F53" i="25" s="1"/>
  <c r="AA43" i="1"/>
  <c r="F42" i="25" s="1"/>
  <c r="AA33" i="1"/>
  <c r="F32" i="25" s="1"/>
  <c r="AA16" i="1"/>
  <c r="F15" i="25" s="1"/>
  <c r="AA71" i="1"/>
  <c r="F70" i="25" s="1"/>
  <c r="AA46" i="1"/>
  <c r="F45" i="25" s="1"/>
  <c r="AA14" i="1"/>
  <c r="F13" i="25" s="1"/>
  <c r="AA31" i="1"/>
  <c r="F30" i="25" s="1"/>
  <c r="AA50" i="1"/>
  <c r="F49" i="25" s="1"/>
  <c r="AA32" i="1"/>
  <c r="F31" i="25" s="1"/>
  <c r="AA70" i="1"/>
  <c r="F69" i="25" s="1"/>
  <c r="AA44" i="1"/>
  <c r="F43" i="25" s="1"/>
  <c r="AA62" i="1"/>
  <c r="F61" i="25" s="1"/>
  <c r="AA66" i="1"/>
  <c r="F65" i="25" s="1"/>
  <c r="AA72" i="1"/>
  <c r="F71" i="25" s="1"/>
  <c r="AA37" i="1"/>
  <c r="F36" i="25" s="1"/>
  <c r="AA27" i="1"/>
  <c r="F26" i="25" s="1"/>
  <c r="AA64" i="1"/>
  <c r="AA60" i="1"/>
  <c r="F59" i="25" s="1"/>
  <c r="AA39" i="1"/>
  <c r="F38" i="25" s="1"/>
  <c r="AA24" i="1"/>
  <c r="F23" i="25" s="1"/>
  <c r="AA38" i="1"/>
  <c r="F37" i="25" s="1"/>
  <c r="AA28" i="1"/>
  <c r="F27" i="25" s="1"/>
  <c r="AA22" i="1"/>
  <c r="F21" i="25" s="1"/>
  <c r="AA59" i="1"/>
  <c r="F58" i="25" s="1"/>
  <c r="AA51" i="1"/>
  <c r="F50" i="25" s="1"/>
  <c r="AA34" i="1"/>
  <c r="F33" i="25" s="1"/>
  <c r="AA36" i="3" l="1"/>
  <c r="J35" i="25" s="1"/>
  <c r="AA67" i="3"/>
  <c r="J66" i="25" s="1"/>
  <c r="AA25" i="3"/>
  <c r="J24" i="25" s="1"/>
  <c r="AA11" i="3"/>
  <c r="J10" i="25" s="1"/>
  <c r="F74" i="25"/>
  <c r="Z74" i="25" s="1"/>
  <c r="F76" i="25"/>
  <c r="Z76" i="25" s="1"/>
  <c r="K73" i="25"/>
  <c r="Z73" i="25" s="1"/>
  <c r="AA67" i="13"/>
  <c r="K66" i="25" s="1"/>
  <c r="Z75" i="25"/>
  <c r="L47" i="25"/>
  <c r="AA47" i="15"/>
  <c r="L46" i="25" s="1"/>
  <c r="L11" i="25"/>
  <c r="AA11" i="15"/>
  <c r="L10" i="25" s="1"/>
  <c r="AA36" i="15"/>
  <c r="L35" i="25" s="1"/>
  <c r="L36" i="25"/>
  <c r="AA63" i="15"/>
  <c r="L62" i="25" s="1"/>
  <c r="L63" i="25"/>
  <c r="L52" i="25"/>
  <c r="AA52" i="15"/>
  <c r="L51" i="25" s="1"/>
  <c r="AA25" i="15"/>
  <c r="L24" i="25" s="1"/>
  <c r="L25" i="25"/>
  <c r="L42" i="25"/>
  <c r="AA42" i="15"/>
  <c r="L41" i="25" s="1"/>
  <c r="L67" i="25"/>
  <c r="AA67" i="15"/>
  <c r="L66" i="25" s="1"/>
  <c r="K47" i="25"/>
  <c r="AA47" i="13"/>
  <c r="K46" i="25" s="1"/>
  <c r="K63" i="25"/>
  <c r="AA63" i="13"/>
  <c r="K62" i="25" s="1"/>
  <c r="K42" i="25"/>
  <c r="AA42" i="13"/>
  <c r="K41" i="25" s="1"/>
  <c r="K67" i="25"/>
  <c r="K36" i="25"/>
  <c r="AA36" i="13"/>
  <c r="K35" i="25" s="1"/>
  <c r="K52" i="25"/>
  <c r="AA52" i="13"/>
  <c r="K51" i="25" s="1"/>
  <c r="K25" i="25"/>
  <c r="AA25" i="13"/>
  <c r="K24" i="25" s="1"/>
  <c r="K11" i="25"/>
  <c r="AA11" i="13"/>
  <c r="K10" i="25" s="1"/>
  <c r="AA78" i="13"/>
  <c r="I67" i="25"/>
  <c r="AA67" i="11"/>
  <c r="I66" i="25" s="1"/>
  <c r="I42" i="25"/>
  <c r="AA42" i="11"/>
  <c r="I41" i="25" s="1"/>
  <c r="AA52" i="11"/>
  <c r="I51" i="25" s="1"/>
  <c r="I52" i="25"/>
  <c r="I11" i="25"/>
  <c r="AA11" i="11"/>
  <c r="I10" i="25" s="1"/>
  <c r="AA47" i="11"/>
  <c r="I46" i="25" s="1"/>
  <c r="I25" i="25"/>
  <c r="AA25" i="11"/>
  <c r="I24" i="25" s="1"/>
  <c r="I63" i="25"/>
  <c r="AA63" i="11"/>
  <c r="I62" i="25" s="1"/>
  <c r="AA36" i="11"/>
  <c r="I35" i="25" s="1"/>
  <c r="H47" i="25"/>
  <c r="AA47" i="9"/>
  <c r="H46" i="25" s="1"/>
  <c r="H52" i="25"/>
  <c r="AA52" i="9"/>
  <c r="H51" i="25" s="1"/>
  <c r="H67" i="25"/>
  <c r="AA67" i="9"/>
  <c r="H66" i="25" s="1"/>
  <c r="H25" i="25"/>
  <c r="AA25" i="9"/>
  <c r="H24" i="25" s="1"/>
  <c r="H42" i="25"/>
  <c r="AA42" i="9"/>
  <c r="H41" i="25" s="1"/>
  <c r="H63" i="25"/>
  <c r="AA63" i="9"/>
  <c r="H62" i="25" s="1"/>
  <c r="H36" i="25"/>
  <c r="AA36" i="9"/>
  <c r="H35" i="25" s="1"/>
  <c r="G52" i="25"/>
  <c r="AA52" i="7"/>
  <c r="G51" i="25" s="1"/>
  <c r="G25" i="25"/>
  <c r="AA25" i="7"/>
  <c r="G24" i="25" s="1"/>
  <c r="G67" i="25"/>
  <c r="AA67" i="7"/>
  <c r="G66" i="25" s="1"/>
  <c r="G47" i="25"/>
  <c r="AA47" i="7"/>
  <c r="G46" i="25" s="1"/>
  <c r="G42" i="25"/>
  <c r="AA42" i="7"/>
  <c r="G41" i="25" s="1"/>
  <c r="G11" i="25"/>
  <c r="AA11" i="7"/>
  <c r="G10" i="25" s="1"/>
  <c r="G63" i="25"/>
  <c r="AA63" i="7"/>
  <c r="G62" i="25" s="1"/>
  <c r="G36" i="25"/>
  <c r="AA36" i="7"/>
  <c r="G35" i="25" s="1"/>
  <c r="F67" i="25"/>
  <c r="AA67" i="1"/>
  <c r="F66" i="25" s="1"/>
  <c r="AA63" i="1"/>
  <c r="F62" i="25" s="1"/>
  <c r="F63" i="25"/>
  <c r="AA36" i="1"/>
  <c r="F35" i="25" s="1"/>
  <c r="AA42" i="1"/>
  <c r="F41" i="25" s="1"/>
  <c r="AA52" i="1"/>
  <c r="F51" i="25" s="1"/>
  <c r="AA11" i="1"/>
  <c r="F10" i="25" s="1"/>
  <c r="AA25" i="1"/>
  <c r="F24" i="25" s="1"/>
  <c r="AA47" i="1"/>
  <c r="F46" i="25" s="1"/>
  <c r="AA80" i="3" l="1"/>
  <c r="J79" i="25"/>
  <c r="K79" i="25"/>
  <c r="L79" i="25"/>
  <c r="I79" i="25"/>
  <c r="G79" i="25"/>
  <c r="AA80" i="15"/>
  <c r="AA80" i="13"/>
  <c r="AA80" i="11"/>
  <c r="AA80" i="7"/>
  <c r="F79" i="25"/>
  <c r="AA80" i="1"/>
  <c r="Y63" i="7" l="1"/>
  <c r="Y80" i="7" s="1"/>
  <c r="X63" i="7"/>
  <c r="X80" i="7" s="1"/>
  <c r="W63" i="7"/>
  <c r="W80" i="7" s="1"/>
  <c r="V63" i="7"/>
  <c r="V80" i="7" s="1"/>
  <c r="U63" i="7"/>
  <c r="U80" i="7" s="1"/>
  <c r="T63" i="7"/>
  <c r="T80" i="7" s="1"/>
  <c r="S63" i="7"/>
  <c r="S80" i="7" s="1"/>
  <c r="R63" i="7"/>
  <c r="R80" i="7" s="1"/>
  <c r="Q63" i="7"/>
  <c r="Q80" i="7" s="1"/>
  <c r="P63" i="7"/>
  <c r="P80" i="7" s="1"/>
  <c r="O63" i="7"/>
  <c r="O80" i="7" s="1"/>
  <c r="N63" i="7"/>
  <c r="N80" i="7" s="1"/>
  <c r="M63" i="7"/>
  <c r="M80" i="7" s="1"/>
  <c r="L63" i="7"/>
  <c r="L80" i="7" s="1"/>
  <c r="K63" i="7"/>
  <c r="K80" i="7" s="1"/>
  <c r="J63" i="7"/>
  <c r="J80" i="7" s="1"/>
  <c r="I63" i="7"/>
  <c r="I80" i="7" s="1"/>
  <c r="H63" i="7"/>
  <c r="H80" i="7" s="1"/>
  <c r="G63" i="7"/>
  <c r="G80" i="7" s="1"/>
  <c r="F63" i="7"/>
  <c r="F80" i="7" s="1"/>
  <c r="Z72" i="25"/>
  <c r="Z71" i="25"/>
  <c r="Z70" i="25"/>
  <c r="Z69" i="25"/>
  <c r="Z67" i="25"/>
  <c r="Z65" i="25"/>
  <c r="Z64" i="25"/>
  <c r="Z63" i="25"/>
  <c r="Z61" i="25"/>
  <c r="Z60" i="25"/>
  <c r="Z59" i="25"/>
  <c r="Z58" i="25"/>
  <c r="Z57" i="25"/>
  <c r="Z56" i="25"/>
  <c r="Z55" i="25"/>
  <c r="Z54" i="25"/>
  <c r="Z53" i="25"/>
  <c r="Z52" i="25"/>
  <c r="Z50" i="25"/>
  <c r="Z49" i="25"/>
  <c r="Z48" i="25"/>
  <c r="Z45" i="25"/>
  <c r="Z44" i="25"/>
  <c r="Z43" i="25"/>
  <c r="Z42" i="25"/>
  <c r="Z40" i="25"/>
  <c r="Z39" i="25"/>
  <c r="Z38" i="25"/>
  <c r="Z37" i="25"/>
  <c r="Z36" i="25"/>
  <c r="Z34" i="25"/>
  <c r="Z33" i="25"/>
  <c r="Z32" i="25"/>
  <c r="Z31" i="25"/>
  <c r="Z30" i="25"/>
  <c r="Z29" i="25"/>
  <c r="Z28" i="25"/>
  <c r="Z27" i="25"/>
  <c r="Z26" i="25"/>
  <c r="Z25" i="25"/>
  <c r="Z23" i="25"/>
  <c r="Z22" i="25"/>
  <c r="Z21" i="25"/>
  <c r="Z20" i="25"/>
  <c r="Z19" i="25"/>
  <c r="Z18" i="25"/>
  <c r="Z15" i="25"/>
  <c r="Z14" i="25"/>
  <c r="Z13" i="25"/>
  <c r="Z12" i="25"/>
  <c r="Z11" i="25"/>
  <c r="Z66" i="25" l="1"/>
  <c r="Z46" i="25"/>
  <c r="Z51" i="25"/>
  <c r="Z62" i="25"/>
  <c r="Z24" i="25"/>
  <c r="Z41" i="25"/>
  <c r="Z35" i="25"/>
  <c r="Y79" i="24"/>
  <c r="X79" i="24"/>
  <c r="W79" i="24"/>
  <c r="V79" i="24"/>
  <c r="U79" i="24"/>
  <c r="T79" i="24"/>
  <c r="S79" i="24"/>
  <c r="R79" i="24"/>
  <c r="Q79" i="24"/>
  <c r="P79" i="24"/>
  <c r="O79" i="24"/>
  <c r="N79" i="24"/>
  <c r="M79" i="24"/>
  <c r="N80" i="9" l="1"/>
  <c r="F20" i="10" s="1"/>
  <c r="O80" i="9" l="1"/>
  <c r="F21" i="10" s="1"/>
  <c r="AA18" i="9"/>
  <c r="AA11" i="9" l="1"/>
  <c r="H17" i="25"/>
  <c r="Z17" i="25" s="1"/>
  <c r="Z10" i="25" s="1"/>
  <c r="Z79" i="25" s="1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Z69" i="15"/>
  <c r="L68" i="24" s="1"/>
  <c r="Z68" i="24" s="1"/>
  <c r="L16" i="24"/>
  <c r="H10" i="25" l="1"/>
  <c r="H79" i="25" s="1"/>
  <c r="AA80" i="9"/>
  <c r="C59" i="16"/>
  <c r="C58" i="14"/>
  <c r="C61" i="4"/>
  <c r="C58" i="12"/>
  <c r="C57" i="20"/>
  <c r="J51" i="20"/>
  <c r="J46" i="20"/>
  <c r="J43" i="20"/>
  <c r="Y76" i="19"/>
  <c r="F30" i="20" s="1"/>
  <c r="J30" i="20" s="1"/>
  <c r="X76" i="19"/>
  <c r="F29" i="20" s="1"/>
  <c r="J29" i="20" s="1"/>
  <c r="W76" i="19"/>
  <c r="F28" i="20" s="1"/>
  <c r="J28" i="20" s="1"/>
  <c r="V76" i="19"/>
  <c r="F27" i="20" s="1"/>
  <c r="J27" i="20" s="1"/>
  <c r="U76" i="19"/>
  <c r="F26" i="20" s="1"/>
  <c r="J26" i="20" s="1"/>
  <c r="T76" i="19"/>
  <c r="F25" i="20" s="1"/>
  <c r="J25" i="20" s="1"/>
  <c r="S76" i="19"/>
  <c r="F24" i="20" s="1"/>
  <c r="J24" i="20" s="1"/>
  <c r="R76" i="19"/>
  <c r="F23" i="20" s="1"/>
  <c r="J23" i="20" s="1"/>
  <c r="Q76" i="19"/>
  <c r="F22" i="20" s="1"/>
  <c r="J22" i="20" s="1"/>
  <c r="P76" i="19"/>
  <c r="F21" i="20" s="1"/>
  <c r="J21" i="20" s="1"/>
  <c r="O76" i="19"/>
  <c r="F20" i="20" s="1"/>
  <c r="J20" i="20" s="1"/>
  <c r="N76" i="19"/>
  <c r="F19" i="20" s="1"/>
  <c r="J19" i="20" s="1"/>
  <c r="M76" i="19"/>
  <c r="F18" i="20" s="1"/>
  <c r="J18" i="20" s="1"/>
  <c r="L76" i="19"/>
  <c r="F17" i="20" s="1"/>
  <c r="J17" i="20" s="1"/>
  <c r="K76" i="19"/>
  <c r="F16" i="20" s="1"/>
  <c r="J16" i="20" s="1"/>
  <c r="J76" i="19"/>
  <c r="F15" i="20" s="1"/>
  <c r="J15" i="20" s="1"/>
  <c r="I76" i="19"/>
  <c r="F14" i="20" s="1"/>
  <c r="J14" i="20" s="1"/>
  <c r="H76" i="19"/>
  <c r="F13" i="20" s="1"/>
  <c r="J13" i="20" s="1"/>
  <c r="G76" i="19"/>
  <c r="F12" i="20" s="1"/>
  <c r="J12" i="20" s="1"/>
  <c r="F76" i="19"/>
  <c r="F11" i="20" s="1"/>
  <c r="Z75" i="19"/>
  <c r="Z74" i="19" s="1"/>
  <c r="Z73" i="19"/>
  <c r="Z72" i="19"/>
  <c r="Z71" i="19"/>
  <c r="Z70" i="19"/>
  <c r="Z68" i="19"/>
  <c r="Z66" i="19"/>
  <c r="Z63" i="19" s="1"/>
  <c r="Z65" i="19"/>
  <c r="Z64" i="19"/>
  <c r="Z62" i="19"/>
  <c r="Z61" i="19"/>
  <c r="Z60" i="19"/>
  <c r="Z59" i="19"/>
  <c r="Z58" i="19"/>
  <c r="Z57" i="19"/>
  <c r="Z56" i="19"/>
  <c r="Z55" i="19"/>
  <c r="Z54" i="19"/>
  <c r="Z53" i="19"/>
  <c r="Z51" i="19"/>
  <c r="Z50" i="19"/>
  <c r="Z49" i="19"/>
  <c r="Z47" i="19" s="1"/>
  <c r="Z46" i="19"/>
  <c r="Z45" i="19"/>
  <c r="Z44" i="19"/>
  <c r="Z43" i="19"/>
  <c r="Z42" i="19" s="1"/>
  <c r="Z41" i="19"/>
  <c r="Z40" i="19"/>
  <c r="Z39" i="19"/>
  <c r="Z38" i="19"/>
  <c r="Z37" i="19"/>
  <c r="Z35" i="19"/>
  <c r="Z34" i="19"/>
  <c r="Z33" i="19"/>
  <c r="Z32" i="19"/>
  <c r="Z31" i="19"/>
  <c r="Z30" i="19"/>
  <c r="Z29" i="19"/>
  <c r="Z28" i="19"/>
  <c r="Z27" i="19"/>
  <c r="Z26" i="19"/>
  <c r="Z24" i="19"/>
  <c r="Z23" i="19"/>
  <c r="Z22" i="19"/>
  <c r="Z21" i="19"/>
  <c r="Z20" i="19"/>
  <c r="Z19" i="19"/>
  <c r="Z18" i="19"/>
  <c r="Z16" i="19"/>
  <c r="Z15" i="19"/>
  <c r="Z14" i="19"/>
  <c r="Z13" i="19"/>
  <c r="Z12" i="19"/>
  <c r="Y80" i="15"/>
  <c r="X80" i="15"/>
  <c r="W80" i="15"/>
  <c r="V80" i="15"/>
  <c r="U80" i="15"/>
  <c r="T80" i="15"/>
  <c r="S80" i="15"/>
  <c r="R80" i="15"/>
  <c r="Q80" i="15"/>
  <c r="P80" i="15"/>
  <c r="O80" i="15"/>
  <c r="N80" i="15"/>
  <c r="M80" i="15"/>
  <c r="L80" i="15"/>
  <c r="K80" i="15"/>
  <c r="J80" i="15"/>
  <c r="I80" i="15"/>
  <c r="H80" i="15"/>
  <c r="G80" i="15"/>
  <c r="F80" i="15"/>
  <c r="Z73" i="15"/>
  <c r="L72" i="24" s="1"/>
  <c r="Z72" i="15"/>
  <c r="L71" i="24" s="1"/>
  <c r="Z71" i="15"/>
  <c r="L70" i="24" s="1"/>
  <c r="Z70" i="15"/>
  <c r="L69" i="24" s="1"/>
  <c r="Z68" i="15"/>
  <c r="L67" i="24" s="1"/>
  <c r="L65" i="24"/>
  <c r="L64" i="24"/>
  <c r="L63" i="24"/>
  <c r="L61" i="24"/>
  <c r="Z61" i="15"/>
  <c r="L60" i="24" s="1"/>
  <c r="Z60" i="15"/>
  <c r="L59" i="24" s="1"/>
  <c r="Z59" i="15"/>
  <c r="L58" i="24" s="1"/>
  <c r="Z58" i="15"/>
  <c r="L57" i="24" s="1"/>
  <c r="Z57" i="15"/>
  <c r="L56" i="24" s="1"/>
  <c r="Z56" i="15"/>
  <c r="L55" i="24" s="1"/>
  <c r="Z55" i="15"/>
  <c r="L54" i="24" s="1"/>
  <c r="Z54" i="15"/>
  <c r="L53" i="24" s="1"/>
  <c r="Z53" i="15"/>
  <c r="L52" i="24" s="1"/>
  <c r="Z51" i="15"/>
  <c r="L50" i="24" s="1"/>
  <c r="Z50" i="15"/>
  <c r="L49" i="24" s="1"/>
  <c r="Z49" i="15"/>
  <c r="L48" i="24" s="1"/>
  <c r="Z46" i="15"/>
  <c r="L45" i="24" s="1"/>
  <c r="Z45" i="15"/>
  <c r="L44" i="24" s="1"/>
  <c r="Z44" i="15"/>
  <c r="L43" i="24" s="1"/>
  <c r="Z43" i="15"/>
  <c r="L42" i="24" s="1"/>
  <c r="Z41" i="15"/>
  <c r="L40" i="24" s="1"/>
  <c r="Z40" i="15"/>
  <c r="L39" i="24" s="1"/>
  <c r="Z39" i="15"/>
  <c r="L38" i="24" s="1"/>
  <c r="Z38" i="15"/>
  <c r="L37" i="24" s="1"/>
  <c r="Z37" i="15"/>
  <c r="L36" i="24" s="1"/>
  <c r="Z35" i="15"/>
  <c r="L34" i="24" s="1"/>
  <c r="Z34" i="15"/>
  <c r="L33" i="24" s="1"/>
  <c r="Z33" i="15"/>
  <c r="L32" i="24" s="1"/>
  <c r="Z32" i="15"/>
  <c r="L31" i="24" s="1"/>
  <c r="Z31" i="15"/>
  <c r="L30" i="24" s="1"/>
  <c r="Z30" i="15"/>
  <c r="L29" i="24" s="1"/>
  <c r="Z29" i="15"/>
  <c r="L28" i="24" s="1"/>
  <c r="Z28" i="15"/>
  <c r="L27" i="24" s="1"/>
  <c r="Z27" i="15"/>
  <c r="L26" i="24" s="1"/>
  <c r="Z26" i="15"/>
  <c r="L25" i="24" s="1"/>
  <c r="L23" i="24"/>
  <c r="L22" i="24"/>
  <c r="L21" i="24"/>
  <c r="L20" i="24"/>
  <c r="L19" i="24"/>
  <c r="L18" i="24"/>
  <c r="L17" i="24"/>
  <c r="L15" i="24"/>
  <c r="L14" i="24"/>
  <c r="L13" i="24"/>
  <c r="L12" i="24"/>
  <c r="L11" i="24"/>
  <c r="Y80" i="13"/>
  <c r="X80" i="13"/>
  <c r="W80" i="13"/>
  <c r="V80" i="13"/>
  <c r="U80" i="13"/>
  <c r="T80" i="13"/>
  <c r="S80" i="13"/>
  <c r="R80" i="13"/>
  <c r="Q80" i="13"/>
  <c r="P80" i="13"/>
  <c r="O80" i="13"/>
  <c r="F20" i="14" s="1"/>
  <c r="N80" i="13"/>
  <c r="F19" i="14" s="1"/>
  <c r="M80" i="13"/>
  <c r="F18" i="14" s="1"/>
  <c r="L80" i="13"/>
  <c r="F17" i="14" s="1"/>
  <c r="K80" i="13"/>
  <c r="F16" i="14" s="1"/>
  <c r="J80" i="13"/>
  <c r="F15" i="14" s="1"/>
  <c r="F14" i="14"/>
  <c r="H80" i="13"/>
  <c r="F13" i="14" s="1"/>
  <c r="G80" i="13"/>
  <c r="F12" i="14" s="1"/>
  <c r="F80" i="13"/>
  <c r="F11" i="14" s="1"/>
  <c r="K72" i="24"/>
  <c r="K71" i="24"/>
  <c r="K70" i="24"/>
  <c r="K69" i="24"/>
  <c r="Z68" i="13"/>
  <c r="Z66" i="13"/>
  <c r="K65" i="24" s="1"/>
  <c r="Z65" i="13"/>
  <c r="K64" i="24" s="1"/>
  <c r="Z64" i="13"/>
  <c r="K63" i="24" s="1"/>
  <c r="Z62" i="13"/>
  <c r="K61" i="24" s="1"/>
  <c r="Z61" i="13"/>
  <c r="K60" i="24" s="1"/>
  <c r="Z60" i="13"/>
  <c r="K59" i="24" s="1"/>
  <c r="Z59" i="13"/>
  <c r="K58" i="24" s="1"/>
  <c r="Z58" i="13"/>
  <c r="K57" i="24" s="1"/>
  <c r="Z57" i="13"/>
  <c r="K56" i="24" s="1"/>
  <c r="Z56" i="13"/>
  <c r="K55" i="24" s="1"/>
  <c r="Z55" i="13"/>
  <c r="K54" i="24" s="1"/>
  <c r="Z54" i="13"/>
  <c r="K53" i="24" s="1"/>
  <c r="Z53" i="13"/>
  <c r="K52" i="24" s="1"/>
  <c r="Z51" i="13"/>
  <c r="K50" i="24" s="1"/>
  <c r="Z50" i="13"/>
  <c r="K49" i="24" s="1"/>
  <c r="Z49" i="13"/>
  <c r="K48" i="24" s="1"/>
  <c r="Z46" i="13"/>
  <c r="K45" i="24" s="1"/>
  <c r="Z45" i="13"/>
  <c r="K44" i="24" s="1"/>
  <c r="Z44" i="13"/>
  <c r="K43" i="24" s="1"/>
  <c r="Z43" i="13"/>
  <c r="K42" i="24" s="1"/>
  <c r="Z41" i="13"/>
  <c r="K40" i="24" s="1"/>
  <c r="Z40" i="13"/>
  <c r="K39" i="24" s="1"/>
  <c r="Z39" i="13"/>
  <c r="K38" i="24" s="1"/>
  <c r="Z38" i="13"/>
  <c r="K37" i="24" s="1"/>
  <c r="Z37" i="13"/>
  <c r="K36" i="24" s="1"/>
  <c r="Z35" i="13"/>
  <c r="K34" i="24" s="1"/>
  <c r="Z34" i="13"/>
  <c r="K33" i="24" s="1"/>
  <c r="Z33" i="13"/>
  <c r="K32" i="24" s="1"/>
  <c r="Z32" i="13"/>
  <c r="K31" i="24" s="1"/>
  <c r="Z31" i="13"/>
  <c r="K30" i="24" s="1"/>
  <c r="Z30" i="13"/>
  <c r="K29" i="24" s="1"/>
  <c r="Z29" i="13"/>
  <c r="K28" i="24" s="1"/>
  <c r="Z28" i="13"/>
  <c r="K27" i="24" s="1"/>
  <c r="Z27" i="13"/>
  <c r="K26" i="24" s="1"/>
  <c r="Z26" i="13"/>
  <c r="K25" i="24" s="1"/>
  <c r="K23" i="24"/>
  <c r="K22" i="24"/>
  <c r="K21" i="24"/>
  <c r="K20" i="24"/>
  <c r="K19" i="24"/>
  <c r="K18" i="24"/>
  <c r="K17" i="24"/>
  <c r="K15" i="24"/>
  <c r="K14" i="24"/>
  <c r="K13" i="24"/>
  <c r="Z13" i="13"/>
  <c r="K12" i="24" s="1"/>
  <c r="K11" i="24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F18" i="4" s="1"/>
  <c r="L80" i="3"/>
  <c r="F17" i="4" s="1"/>
  <c r="K80" i="3"/>
  <c r="F16" i="4" s="1"/>
  <c r="J80" i="3"/>
  <c r="F15" i="4" s="1"/>
  <c r="I80" i="3"/>
  <c r="F14" i="4" s="1"/>
  <c r="H80" i="3"/>
  <c r="F13" i="4" s="1"/>
  <c r="G80" i="3"/>
  <c r="F12" i="4" s="1"/>
  <c r="F11" i="4"/>
  <c r="J72" i="24"/>
  <c r="J71" i="24"/>
  <c r="J70" i="24"/>
  <c r="Z68" i="3"/>
  <c r="J67" i="24" s="1"/>
  <c r="Z66" i="3"/>
  <c r="J65" i="24" s="1"/>
  <c r="Z65" i="3"/>
  <c r="J64" i="24" s="1"/>
  <c r="Z64" i="3"/>
  <c r="J63" i="24" s="1"/>
  <c r="Z62" i="3"/>
  <c r="J61" i="24" s="1"/>
  <c r="Z61" i="3"/>
  <c r="J60" i="24" s="1"/>
  <c r="Z60" i="3"/>
  <c r="J59" i="24" s="1"/>
  <c r="Z59" i="3"/>
  <c r="J58" i="24" s="1"/>
  <c r="Z58" i="3"/>
  <c r="J57" i="24" s="1"/>
  <c r="Z57" i="3"/>
  <c r="J56" i="24" s="1"/>
  <c r="Z56" i="3"/>
  <c r="J55" i="24" s="1"/>
  <c r="Z55" i="3"/>
  <c r="J54" i="24" s="1"/>
  <c r="Z54" i="3"/>
  <c r="J53" i="24" s="1"/>
  <c r="Z53" i="3"/>
  <c r="J52" i="24" s="1"/>
  <c r="Z51" i="3"/>
  <c r="J50" i="24" s="1"/>
  <c r="Z50" i="3"/>
  <c r="J49" i="24" s="1"/>
  <c r="Z49" i="3"/>
  <c r="J48" i="24" s="1"/>
  <c r="Z46" i="3"/>
  <c r="J45" i="24" s="1"/>
  <c r="Z45" i="3"/>
  <c r="J44" i="24" s="1"/>
  <c r="Z44" i="3"/>
  <c r="J43" i="24" s="1"/>
  <c r="Z43" i="3"/>
  <c r="J42" i="24" s="1"/>
  <c r="Z41" i="3"/>
  <c r="J40" i="24" s="1"/>
  <c r="Z40" i="3"/>
  <c r="J39" i="24" s="1"/>
  <c r="Z39" i="3"/>
  <c r="J38" i="24" s="1"/>
  <c r="Z38" i="3"/>
  <c r="J37" i="24" s="1"/>
  <c r="Z37" i="3"/>
  <c r="J36" i="24" s="1"/>
  <c r="Z35" i="3"/>
  <c r="J34" i="24" s="1"/>
  <c r="Z34" i="3"/>
  <c r="J33" i="24" s="1"/>
  <c r="Z33" i="3"/>
  <c r="J32" i="24" s="1"/>
  <c r="Z32" i="3"/>
  <c r="J31" i="24" s="1"/>
  <c r="Z31" i="3"/>
  <c r="J30" i="24" s="1"/>
  <c r="Z30" i="3"/>
  <c r="J29" i="24" s="1"/>
  <c r="Z29" i="3"/>
  <c r="J28" i="24" s="1"/>
  <c r="Z28" i="3"/>
  <c r="J27" i="24" s="1"/>
  <c r="Z27" i="3"/>
  <c r="J26" i="24" s="1"/>
  <c r="Z26" i="3"/>
  <c r="J25" i="24" s="1"/>
  <c r="J20" i="24"/>
  <c r="J18" i="24"/>
  <c r="J17" i="24"/>
  <c r="J13" i="24"/>
  <c r="J12" i="24"/>
  <c r="Z12" i="3"/>
  <c r="J11" i="24" s="1"/>
  <c r="Y80" i="11"/>
  <c r="X80" i="11"/>
  <c r="W80" i="11"/>
  <c r="V80" i="11"/>
  <c r="U80" i="11"/>
  <c r="T80" i="11"/>
  <c r="S80" i="11"/>
  <c r="R80" i="11"/>
  <c r="Q80" i="11"/>
  <c r="P80" i="11"/>
  <c r="O80" i="11"/>
  <c r="N80" i="11"/>
  <c r="M80" i="11"/>
  <c r="L80" i="11"/>
  <c r="K80" i="11"/>
  <c r="J80" i="11"/>
  <c r="I80" i="11"/>
  <c r="H80" i="11"/>
  <c r="G80" i="11"/>
  <c r="F80" i="11"/>
  <c r="Z73" i="11"/>
  <c r="I72" i="24" s="1"/>
  <c r="Z72" i="11"/>
  <c r="I71" i="24" s="1"/>
  <c r="Z71" i="11"/>
  <c r="I70" i="24" s="1"/>
  <c r="Z70" i="11"/>
  <c r="I69" i="24" s="1"/>
  <c r="Z68" i="11"/>
  <c r="I67" i="24" s="1"/>
  <c r="Z66" i="11"/>
  <c r="I65" i="24" s="1"/>
  <c r="Z65" i="11"/>
  <c r="I64" i="24" s="1"/>
  <c r="Z64" i="11"/>
  <c r="I63" i="24" s="1"/>
  <c r="I61" i="24"/>
  <c r="I60" i="24"/>
  <c r="I59" i="24"/>
  <c r="I58" i="24"/>
  <c r="I57" i="24"/>
  <c r="I56" i="24"/>
  <c r="I55" i="24"/>
  <c r="I54" i="24"/>
  <c r="I53" i="24"/>
  <c r="I52" i="24"/>
  <c r="Z51" i="11"/>
  <c r="I50" i="24" s="1"/>
  <c r="Z50" i="11"/>
  <c r="I49" i="24" s="1"/>
  <c r="Z49" i="11"/>
  <c r="I48" i="24" s="1"/>
  <c r="Z46" i="11"/>
  <c r="I45" i="24" s="1"/>
  <c r="Z45" i="11"/>
  <c r="I44" i="24" s="1"/>
  <c r="Z44" i="11"/>
  <c r="I43" i="24" s="1"/>
  <c r="Z43" i="11"/>
  <c r="I42" i="24" s="1"/>
  <c r="Z41" i="11"/>
  <c r="I40" i="24" s="1"/>
  <c r="Z40" i="11"/>
  <c r="I39" i="24" s="1"/>
  <c r="Z39" i="11"/>
  <c r="I38" i="24" s="1"/>
  <c r="Z38" i="11"/>
  <c r="I37" i="24" s="1"/>
  <c r="Z37" i="11"/>
  <c r="I36" i="24" s="1"/>
  <c r="Z35" i="11"/>
  <c r="I34" i="24" s="1"/>
  <c r="Z34" i="11"/>
  <c r="I33" i="24" s="1"/>
  <c r="Z33" i="11"/>
  <c r="I32" i="24" s="1"/>
  <c r="Z32" i="11"/>
  <c r="I31" i="24" s="1"/>
  <c r="Z31" i="11"/>
  <c r="I30" i="24" s="1"/>
  <c r="Z30" i="11"/>
  <c r="I29" i="24" s="1"/>
  <c r="Z29" i="11"/>
  <c r="I28" i="24" s="1"/>
  <c r="Z28" i="11"/>
  <c r="I27" i="24" s="1"/>
  <c r="Z27" i="11"/>
  <c r="I26" i="24" s="1"/>
  <c r="Z26" i="11"/>
  <c r="I25" i="24" s="1"/>
  <c r="Z24" i="11"/>
  <c r="I23" i="24" s="1"/>
  <c r="Z23" i="11"/>
  <c r="I22" i="24" s="1"/>
  <c r="Z22" i="11"/>
  <c r="I21" i="24" s="1"/>
  <c r="I20" i="24"/>
  <c r="I19" i="24"/>
  <c r="I18" i="24"/>
  <c r="I17" i="24"/>
  <c r="Z16" i="11"/>
  <c r="I15" i="24" s="1"/>
  <c r="Z15" i="11"/>
  <c r="I14" i="24" s="1"/>
  <c r="Z14" i="11"/>
  <c r="I13" i="24" s="1"/>
  <c r="Z13" i="11"/>
  <c r="I12" i="24" s="1"/>
  <c r="Z12" i="11"/>
  <c r="I11" i="24" s="1"/>
  <c r="Y80" i="9"/>
  <c r="X80" i="9"/>
  <c r="W80" i="9"/>
  <c r="V80" i="9"/>
  <c r="U80" i="9"/>
  <c r="T80" i="9"/>
  <c r="S80" i="9"/>
  <c r="R80" i="9"/>
  <c r="Q80" i="9"/>
  <c r="F23" i="10" s="1"/>
  <c r="P80" i="9"/>
  <c r="M80" i="9"/>
  <c r="F19" i="10" s="1"/>
  <c r="L80" i="9"/>
  <c r="F18" i="10" s="1"/>
  <c r="K80" i="9"/>
  <c r="F17" i="10" s="1"/>
  <c r="J80" i="9"/>
  <c r="F16" i="10" s="1"/>
  <c r="I80" i="9"/>
  <c r="F15" i="10" s="1"/>
  <c r="H80" i="9"/>
  <c r="F14" i="10" s="1"/>
  <c r="G80" i="9"/>
  <c r="F13" i="10" s="1"/>
  <c r="F80" i="9"/>
  <c r="F12" i="10" s="1"/>
  <c r="Z73" i="9"/>
  <c r="H72" i="24" s="1"/>
  <c r="Z72" i="9"/>
  <c r="H71" i="24" s="1"/>
  <c r="Z71" i="9"/>
  <c r="H70" i="24" s="1"/>
  <c r="Z70" i="9"/>
  <c r="H69" i="24" s="1"/>
  <c r="Z68" i="9"/>
  <c r="H67" i="24" s="1"/>
  <c r="Z66" i="9"/>
  <c r="H65" i="24" s="1"/>
  <c r="Z65" i="9"/>
  <c r="H64" i="24" s="1"/>
  <c r="Z64" i="9"/>
  <c r="H63" i="24" s="1"/>
  <c r="Z62" i="9"/>
  <c r="H61" i="24" s="1"/>
  <c r="Z61" i="9"/>
  <c r="H60" i="24" s="1"/>
  <c r="Z60" i="9"/>
  <c r="H59" i="24" s="1"/>
  <c r="Z59" i="9"/>
  <c r="H58" i="24" s="1"/>
  <c r="Z58" i="9"/>
  <c r="H57" i="24" s="1"/>
  <c r="Z57" i="9"/>
  <c r="H56" i="24" s="1"/>
  <c r="Z56" i="9"/>
  <c r="H55" i="24" s="1"/>
  <c r="Z55" i="9"/>
  <c r="H54" i="24" s="1"/>
  <c r="Z54" i="9"/>
  <c r="H53" i="24" s="1"/>
  <c r="Z53" i="9"/>
  <c r="H52" i="24" s="1"/>
  <c r="Z51" i="9"/>
  <c r="H50" i="24" s="1"/>
  <c r="Z50" i="9"/>
  <c r="H49" i="24" s="1"/>
  <c r="Z49" i="9"/>
  <c r="H48" i="24" s="1"/>
  <c r="Z46" i="9"/>
  <c r="H45" i="24" s="1"/>
  <c r="Z45" i="9"/>
  <c r="H44" i="24" s="1"/>
  <c r="Z44" i="9"/>
  <c r="H43" i="24" s="1"/>
  <c r="H42" i="24"/>
  <c r="Z41" i="9"/>
  <c r="H40" i="24" s="1"/>
  <c r="Z40" i="9"/>
  <c r="H39" i="24" s="1"/>
  <c r="Z39" i="9"/>
  <c r="H38" i="24" s="1"/>
  <c r="Z38" i="9"/>
  <c r="H37" i="24" s="1"/>
  <c r="Z37" i="9"/>
  <c r="H36" i="24" s="1"/>
  <c r="Z35" i="9"/>
  <c r="H34" i="24" s="1"/>
  <c r="Z34" i="9"/>
  <c r="H33" i="24" s="1"/>
  <c r="Z33" i="9"/>
  <c r="H32" i="24" s="1"/>
  <c r="Z32" i="9"/>
  <c r="H31" i="24" s="1"/>
  <c r="Z31" i="9"/>
  <c r="H30" i="24" s="1"/>
  <c r="Z30" i="9"/>
  <c r="H29" i="24" s="1"/>
  <c r="Z29" i="9"/>
  <c r="H28" i="24" s="1"/>
  <c r="Z28" i="9"/>
  <c r="H27" i="24" s="1"/>
  <c r="Z27" i="9"/>
  <c r="H26" i="24" s="1"/>
  <c r="Z26" i="9"/>
  <c r="H25" i="24" s="1"/>
  <c r="Z24" i="9"/>
  <c r="H23" i="24" s="1"/>
  <c r="Z23" i="9"/>
  <c r="H22" i="24" s="1"/>
  <c r="Z22" i="9"/>
  <c r="H21" i="24" s="1"/>
  <c r="Z21" i="9"/>
  <c r="H20" i="24" s="1"/>
  <c r="Z20" i="9"/>
  <c r="H19" i="24" s="1"/>
  <c r="Z19" i="9"/>
  <c r="H18" i="24" s="1"/>
  <c r="Z18" i="9"/>
  <c r="H17" i="24" s="1"/>
  <c r="Z16" i="9"/>
  <c r="H15" i="24" s="1"/>
  <c r="Z15" i="9"/>
  <c r="H14" i="24" s="1"/>
  <c r="Z14" i="9"/>
  <c r="H13" i="24" s="1"/>
  <c r="Z13" i="9"/>
  <c r="H12" i="24" s="1"/>
  <c r="Z12" i="9"/>
  <c r="H11" i="24" s="1"/>
  <c r="Z73" i="7"/>
  <c r="G72" i="24" s="1"/>
  <c r="Z72" i="7"/>
  <c r="G71" i="24" s="1"/>
  <c r="Z71" i="7"/>
  <c r="G70" i="24" s="1"/>
  <c r="Z70" i="7"/>
  <c r="G69" i="24" s="1"/>
  <c r="Z68" i="7"/>
  <c r="G67" i="24" s="1"/>
  <c r="Z66" i="7"/>
  <c r="G65" i="24" s="1"/>
  <c r="Z65" i="7"/>
  <c r="G64" i="24" s="1"/>
  <c r="Z64" i="7"/>
  <c r="G63" i="24" s="1"/>
  <c r="Z62" i="7"/>
  <c r="G61" i="24" s="1"/>
  <c r="G60" i="24"/>
  <c r="Z60" i="7"/>
  <c r="G59" i="24" s="1"/>
  <c r="Z59" i="7"/>
  <c r="G58" i="24" s="1"/>
  <c r="G57" i="24"/>
  <c r="Z57" i="7"/>
  <c r="G56" i="24" s="1"/>
  <c r="Z56" i="7"/>
  <c r="G55" i="24" s="1"/>
  <c r="Z55" i="7"/>
  <c r="G54" i="24" s="1"/>
  <c r="Z54" i="7"/>
  <c r="G53" i="24" s="1"/>
  <c r="Z53" i="7"/>
  <c r="G52" i="24" s="1"/>
  <c r="Z51" i="7"/>
  <c r="G50" i="24" s="1"/>
  <c r="Z50" i="7"/>
  <c r="G49" i="24" s="1"/>
  <c r="Z49" i="7"/>
  <c r="G48" i="24" s="1"/>
  <c r="Z46" i="7"/>
  <c r="G45" i="24" s="1"/>
  <c r="Z45" i="7"/>
  <c r="G44" i="24" s="1"/>
  <c r="Z44" i="7"/>
  <c r="G43" i="24" s="1"/>
  <c r="Z43" i="7"/>
  <c r="G42" i="24" s="1"/>
  <c r="Z41" i="7"/>
  <c r="G40" i="24" s="1"/>
  <c r="Z40" i="7"/>
  <c r="G39" i="24" s="1"/>
  <c r="Z39" i="7"/>
  <c r="G38" i="24" s="1"/>
  <c r="Z38" i="7"/>
  <c r="G37" i="24" s="1"/>
  <c r="Z37" i="7"/>
  <c r="G36" i="24" s="1"/>
  <c r="G34" i="24"/>
  <c r="G33" i="24"/>
  <c r="G32" i="24"/>
  <c r="G31" i="24"/>
  <c r="G30" i="24"/>
  <c r="G29" i="24"/>
  <c r="G28" i="24"/>
  <c r="G27" i="24"/>
  <c r="G26" i="24"/>
  <c r="Z26" i="7"/>
  <c r="G25" i="24" s="1"/>
  <c r="Z24" i="7"/>
  <c r="G23" i="24" s="1"/>
  <c r="Z23" i="7"/>
  <c r="G22" i="24" s="1"/>
  <c r="Z22" i="7"/>
  <c r="G21" i="24" s="1"/>
  <c r="Z21" i="7"/>
  <c r="G20" i="24" s="1"/>
  <c r="Z20" i="7"/>
  <c r="G19" i="24" s="1"/>
  <c r="Z19" i="7"/>
  <c r="G18" i="24" s="1"/>
  <c r="G17" i="24"/>
  <c r="Z16" i="7"/>
  <c r="G15" i="24" s="1"/>
  <c r="Z15" i="7"/>
  <c r="G14" i="24" s="1"/>
  <c r="Z14" i="7"/>
  <c r="G13" i="24" s="1"/>
  <c r="Z13" i="7"/>
  <c r="G12" i="24" s="1"/>
  <c r="Z12" i="7"/>
  <c r="G11" i="24" s="1"/>
  <c r="F61" i="24"/>
  <c r="F60" i="24"/>
  <c r="F59" i="24"/>
  <c r="F58" i="24"/>
  <c r="F57" i="24"/>
  <c r="F56" i="24"/>
  <c r="F55" i="24"/>
  <c r="F54" i="24"/>
  <c r="J53" i="20" l="1"/>
  <c r="K67" i="24"/>
  <c r="Z67" i="13"/>
  <c r="Z36" i="19"/>
  <c r="Z11" i="19"/>
  <c r="Z25" i="19"/>
  <c r="Z52" i="19"/>
  <c r="Z67" i="19"/>
  <c r="Z67" i="3"/>
  <c r="J69" i="24"/>
  <c r="J79" i="24" s="1"/>
  <c r="K79" i="24"/>
  <c r="I79" i="24"/>
  <c r="L79" i="24"/>
  <c r="H79" i="24"/>
  <c r="Z36" i="24"/>
  <c r="Z56" i="24"/>
  <c r="Z59" i="24"/>
  <c r="Z57" i="24"/>
  <c r="Z61" i="24"/>
  <c r="Z60" i="24"/>
  <c r="Z55" i="24"/>
  <c r="Z54" i="24"/>
  <c r="Z58" i="24"/>
  <c r="Z63" i="3"/>
  <c r="Z63" i="9"/>
  <c r="Z47" i="9"/>
  <c r="Z63" i="7"/>
  <c r="Z11" i="13"/>
  <c r="Z36" i="13"/>
  <c r="Z47" i="13"/>
  <c r="Z63" i="11"/>
  <c r="Z25" i="11"/>
  <c r="Z47" i="11"/>
  <c r="Z47" i="15"/>
  <c r="F32" i="20"/>
  <c r="J11" i="20"/>
  <c r="J32" i="20" s="1"/>
  <c r="Z25" i="15"/>
  <c r="Z42" i="15"/>
  <c r="Z52" i="15"/>
  <c r="Z36" i="15"/>
  <c r="Z67" i="15"/>
  <c r="Z63" i="15"/>
  <c r="Z42" i="13"/>
  <c r="Z63" i="13"/>
  <c r="Z25" i="13"/>
  <c r="Z52" i="13"/>
  <c r="Z25" i="3"/>
  <c r="Z42" i="3"/>
  <c r="Z52" i="3"/>
  <c r="Z11" i="3"/>
  <c r="Z47" i="3"/>
  <c r="Z36" i="3"/>
  <c r="Z36" i="11"/>
  <c r="Z52" i="11"/>
  <c r="Z42" i="11"/>
  <c r="Z11" i="11"/>
  <c r="Z67" i="11"/>
  <c r="Z52" i="9"/>
  <c r="Z11" i="9"/>
  <c r="Z67" i="9"/>
  <c r="Z36" i="9"/>
  <c r="Z25" i="9"/>
  <c r="Z42" i="9"/>
  <c r="Z25" i="7"/>
  <c r="Z42" i="7"/>
  <c r="Z52" i="7"/>
  <c r="Z11" i="7"/>
  <c r="Z67" i="7"/>
  <c r="Z47" i="7"/>
  <c r="Z36" i="7"/>
  <c r="R80" i="1"/>
  <c r="F21" i="2" s="1"/>
  <c r="F30" i="16"/>
  <c r="J30" i="16" s="1"/>
  <c r="F29" i="16"/>
  <c r="J29" i="16" s="1"/>
  <c r="F28" i="16"/>
  <c r="J28" i="16" s="1"/>
  <c r="F27" i="16"/>
  <c r="J27" i="16" s="1"/>
  <c r="F26" i="16"/>
  <c r="J26" i="16" s="1"/>
  <c r="F25" i="16"/>
  <c r="J25" i="16" s="1"/>
  <c r="F24" i="16"/>
  <c r="J24" i="16" s="1"/>
  <c r="F23" i="16"/>
  <c r="J23" i="16" s="1"/>
  <c r="F22" i="16"/>
  <c r="J22" i="16" s="1"/>
  <c r="F21" i="16"/>
  <c r="J21" i="16" s="1"/>
  <c r="F20" i="16"/>
  <c r="J20" i="16" s="1"/>
  <c r="F19" i="16"/>
  <c r="J19" i="16" s="1"/>
  <c r="F18" i="16"/>
  <c r="J18" i="16" s="1"/>
  <c r="F17" i="16"/>
  <c r="J17" i="16" s="1"/>
  <c r="F16" i="16"/>
  <c r="J16" i="16" s="1"/>
  <c r="F15" i="16"/>
  <c r="J15" i="16" s="1"/>
  <c r="F14" i="16"/>
  <c r="J14" i="16" s="1"/>
  <c r="F13" i="16"/>
  <c r="J13" i="16" s="1"/>
  <c r="F12" i="16"/>
  <c r="J12" i="16" s="1"/>
  <c r="F11" i="16"/>
  <c r="J11" i="16" s="1"/>
  <c r="F27" i="14"/>
  <c r="J27" i="14" s="1"/>
  <c r="J19" i="14"/>
  <c r="J13" i="14"/>
  <c r="J12" i="14"/>
  <c r="F30" i="14"/>
  <c r="J30" i="14" s="1"/>
  <c r="F29" i="14"/>
  <c r="J29" i="14" s="1"/>
  <c r="F28" i="14"/>
  <c r="J28" i="14" s="1"/>
  <c r="F26" i="14"/>
  <c r="J26" i="14" s="1"/>
  <c r="F25" i="14"/>
  <c r="J25" i="14" s="1"/>
  <c r="F24" i="14"/>
  <c r="J24" i="14" s="1"/>
  <c r="F23" i="14"/>
  <c r="J23" i="14" s="1"/>
  <c r="F22" i="14"/>
  <c r="J22" i="14" s="1"/>
  <c r="F21" i="14"/>
  <c r="J21" i="14" s="1"/>
  <c r="J20" i="14"/>
  <c r="J18" i="14"/>
  <c r="J17" i="14"/>
  <c r="J16" i="14"/>
  <c r="J15" i="14"/>
  <c r="J14" i="14"/>
  <c r="F30" i="12"/>
  <c r="J30" i="12" s="1"/>
  <c r="F29" i="12"/>
  <c r="J29" i="12" s="1"/>
  <c r="F28" i="12"/>
  <c r="J28" i="12" s="1"/>
  <c r="F27" i="12"/>
  <c r="J27" i="12" s="1"/>
  <c r="F26" i="12"/>
  <c r="J26" i="12" s="1"/>
  <c r="F25" i="12"/>
  <c r="J25" i="12" s="1"/>
  <c r="F24" i="12"/>
  <c r="J24" i="12" s="1"/>
  <c r="F23" i="12"/>
  <c r="J23" i="12" s="1"/>
  <c r="F22" i="12"/>
  <c r="J22" i="12" s="1"/>
  <c r="F21" i="12"/>
  <c r="J21" i="12" s="1"/>
  <c r="F20" i="12"/>
  <c r="J20" i="12" s="1"/>
  <c r="F19" i="12"/>
  <c r="J19" i="12" s="1"/>
  <c r="F18" i="12"/>
  <c r="J18" i="12" s="1"/>
  <c r="F17" i="12"/>
  <c r="J17" i="12" s="1"/>
  <c r="F16" i="12"/>
  <c r="J16" i="12" s="1"/>
  <c r="F15" i="12"/>
  <c r="J15" i="12" s="1"/>
  <c r="F14" i="12"/>
  <c r="J14" i="12" s="1"/>
  <c r="F13" i="12"/>
  <c r="J13" i="12" s="1"/>
  <c r="F12" i="12"/>
  <c r="J12" i="12" s="1"/>
  <c r="F11" i="12"/>
  <c r="J53" i="10"/>
  <c r="F31" i="10"/>
  <c r="J31" i="10" s="1"/>
  <c r="F30" i="10"/>
  <c r="J30" i="10" s="1"/>
  <c r="F29" i="10"/>
  <c r="J29" i="10" s="1"/>
  <c r="F28" i="10"/>
  <c r="J28" i="10" s="1"/>
  <c r="F27" i="10"/>
  <c r="J27" i="10" s="1"/>
  <c r="F26" i="10"/>
  <c r="J26" i="10" s="1"/>
  <c r="F25" i="10"/>
  <c r="J25" i="10" s="1"/>
  <c r="F24" i="10"/>
  <c r="J24" i="10" s="1"/>
  <c r="J23" i="10"/>
  <c r="F22" i="10"/>
  <c r="J22" i="10" s="1"/>
  <c r="J21" i="10"/>
  <c r="J20" i="10"/>
  <c r="J19" i="10"/>
  <c r="J18" i="10"/>
  <c r="J17" i="10"/>
  <c r="J16" i="10"/>
  <c r="J15" i="10"/>
  <c r="J14" i="10"/>
  <c r="J13" i="10"/>
  <c r="F15" i="8"/>
  <c r="J15" i="8" s="1"/>
  <c r="F30" i="8"/>
  <c r="J30" i="8" s="1"/>
  <c r="F29" i="8"/>
  <c r="J29" i="8" s="1"/>
  <c r="F28" i="8"/>
  <c r="J28" i="8" s="1"/>
  <c r="F27" i="8"/>
  <c r="J27" i="8" s="1"/>
  <c r="F26" i="8"/>
  <c r="J26" i="8" s="1"/>
  <c r="F25" i="8"/>
  <c r="J25" i="8" s="1"/>
  <c r="F24" i="8"/>
  <c r="J24" i="8" s="1"/>
  <c r="F23" i="8"/>
  <c r="J23" i="8" s="1"/>
  <c r="F22" i="8"/>
  <c r="J22" i="8" s="1"/>
  <c r="F21" i="8"/>
  <c r="J21" i="8" s="1"/>
  <c r="F20" i="8"/>
  <c r="J20" i="8" s="1"/>
  <c r="F19" i="8"/>
  <c r="J19" i="8" s="1"/>
  <c r="F18" i="8"/>
  <c r="J18" i="8" s="1"/>
  <c r="F17" i="8"/>
  <c r="J17" i="8" s="1"/>
  <c r="F16" i="8"/>
  <c r="J16" i="8" s="1"/>
  <c r="F14" i="8"/>
  <c r="J14" i="8" s="1"/>
  <c r="F13" i="8"/>
  <c r="J13" i="8" s="1"/>
  <c r="F12" i="8"/>
  <c r="J12" i="8" s="1"/>
  <c r="F11" i="8"/>
  <c r="F22" i="4"/>
  <c r="J22" i="4" s="1"/>
  <c r="F19" i="4"/>
  <c r="J19" i="4" s="1"/>
  <c r="J11" i="4"/>
  <c r="J12" i="4"/>
  <c r="J13" i="4"/>
  <c r="J14" i="4"/>
  <c r="J15" i="4"/>
  <c r="J16" i="4"/>
  <c r="J17" i="4"/>
  <c r="J18" i="4"/>
  <c r="F20" i="4"/>
  <c r="J20" i="4" s="1"/>
  <c r="F21" i="4"/>
  <c r="J21" i="4" s="1"/>
  <c r="F23" i="4"/>
  <c r="J23" i="4" s="1"/>
  <c r="F24" i="4"/>
  <c r="J24" i="4" s="1"/>
  <c r="F25" i="4"/>
  <c r="J25" i="4" s="1"/>
  <c r="F26" i="4"/>
  <c r="J26" i="4" s="1"/>
  <c r="F27" i="4"/>
  <c r="J27" i="4" s="1"/>
  <c r="F28" i="4"/>
  <c r="J28" i="4" s="1"/>
  <c r="F29" i="4"/>
  <c r="J29" i="4" s="1"/>
  <c r="F30" i="4"/>
  <c r="J30" i="4" s="1"/>
  <c r="F65" i="24"/>
  <c r="Z65" i="24" s="1"/>
  <c r="F63" i="24"/>
  <c r="Z63" i="24" s="1"/>
  <c r="F52" i="24"/>
  <c r="Z52" i="24" s="1"/>
  <c r="F43" i="24"/>
  <c r="Z43" i="24" s="1"/>
  <c r="F42" i="24"/>
  <c r="Z42" i="24" s="1"/>
  <c r="F37" i="24"/>
  <c r="Z37" i="24" s="1"/>
  <c r="F27" i="24"/>
  <c r="Z27" i="24" s="1"/>
  <c r="F25" i="24"/>
  <c r="Z25" i="24" s="1"/>
  <c r="F23" i="24"/>
  <c r="Z23" i="24" s="1"/>
  <c r="F22" i="24"/>
  <c r="Z22" i="24" s="1"/>
  <c r="F19" i="24"/>
  <c r="Z19" i="24" s="1"/>
  <c r="F13" i="24"/>
  <c r="Z13" i="24" s="1"/>
  <c r="I80" i="1"/>
  <c r="F12" i="2" s="1"/>
  <c r="Z76" i="19" l="1"/>
  <c r="H80" i="25"/>
  <c r="H81" i="25" s="1"/>
  <c r="J54" i="14"/>
  <c r="K80" i="25" s="1"/>
  <c r="K81" i="25" s="1"/>
  <c r="J12" i="2"/>
  <c r="L12" i="2"/>
  <c r="Q12" i="2" s="1"/>
  <c r="J21" i="2"/>
  <c r="L21" i="2"/>
  <c r="Q21" i="2" s="1"/>
  <c r="F11" i="24"/>
  <c r="Z11" i="24" s="1"/>
  <c r="Z36" i="1"/>
  <c r="Z67" i="1"/>
  <c r="F20" i="24"/>
  <c r="Z20" i="24" s="1"/>
  <c r="F17" i="24"/>
  <c r="Z17" i="24" s="1"/>
  <c r="F64" i="24"/>
  <c r="Z64" i="24" s="1"/>
  <c r="Z62" i="24" s="1"/>
  <c r="F15" i="24"/>
  <c r="Z15" i="24" s="1"/>
  <c r="F33" i="24"/>
  <c r="Z33" i="24" s="1"/>
  <c r="F29" i="24"/>
  <c r="Z29" i="24" s="1"/>
  <c r="F49" i="24"/>
  <c r="Z49" i="24" s="1"/>
  <c r="F18" i="24"/>
  <c r="Z18" i="24" s="1"/>
  <c r="F45" i="24"/>
  <c r="Z45" i="24" s="1"/>
  <c r="F44" i="24"/>
  <c r="Z44" i="24" s="1"/>
  <c r="F32" i="24"/>
  <c r="Z32" i="24" s="1"/>
  <c r="F53" i="24"/>
  <c r="Z53" i="24" s="1"/>
  <c r="Z51" i="24" s="1"/>
  <c r="F38" i="24"/>
  <c r="Z38" i="24" s="1"/>
  <c r="F48" i="24"/>
  <c r="Z48" i="24" s="1"/>
  <c r="F34" i="24"/>
  <c r="Z34" i="24" s="1"/>
  <c r="F31" i="24"/>
  <c r="Z31" i="24" s="1"/>
  <c r="F28" i="24"/>
  <c r="Z28" i="24" s="1"/>
  <c r="F26" i="24"/>
  <c r="Z26" i="24" s="1"/>
  <c r="F14" i="24"/>
  <c r="Z14" i="24" s="1"/>
  <c r="F40" i="24"/>
  <c r="Z40" i="24" s="1"/>
  <c r="F12" i="24"/>
  <c r="Z12" i="24" s="1"/>
  <c r="F21" i="24"/>
  <c r="Z21" i="24" s="1"/>
  <c r="F30" i="24"/>
  <c r="Z30" i="24" s="1"/>
  <c r="F39" i="24"/>
  <c r="Z39" i="24" s="1"/>
  <c r="F50" i="24"/>
  <c r="Z50" i="24" s="1"/>
  <c r="F72" i="24"/>
  <c r="Z72" i="24" s="1"/>
  <c r="F69" i="24"/>
  <c r="Z69" i="24" s="1"/>
  <c r="F71" i="24"/>
  <c r="Z71" i="24" s="1"/>
  <c r="F67" i="24"/>
  <c r="Z67" i="24" s="1"/>
  <c r="F70" i="24"/>
  <c r="Z70" i="24" s="1"/>
  <c r="G79" i="24"/>
  <c r="Z80" i="3"/>
  <c r="Z80" i="7"/>
  <c r="J55" i="16"/>
  <c r="L80" i="25" s="1"/>
  <c r="L81" i="25" s="1"/>
  <c r="I80" i="25"/>
  <c r="I81" i="25" s="1"/>
  <c r="Z80" i="9"/>
  <c r="Z80" i="13"/>
  <c r="Z80" i="11"/>
  <c r="Z80" i="15"/>
  <c r="J37" i="20"/>
  <c r="J38" i="20"/>
  <c r="J32" i="4"/>
  <c r="J32" i="16"/>
  <c r="Z63" i="1"/>
  <c r="Z47" i="1"/>
  <c r="Z25" i="1"/>
  <c r="Z52" i="1"/>
  <c r="Z42" i="1"/>
  <c r="Z11" i="1"/>
  <c r="F32" i="12"/>
  <c r="F32" i="14"/>
  <c r="F33" i="10"/>
  <c r="F32" i="8"/>
  <c r="F32" i="16"/>
  <c r="J11" i="14"/>
  <c r="J32" i="14" s="1"/>
  <c r="J11" i="12"/>
  <c r="J32" i="12" s="1"/>
  <c r="J38" i="12" s="1"/>
  <c r="J12" i="10"/>
  <c r="J33" i="10" s="1"/>
  <c r="J11" i="8"/>
  <c r="J32" i="8" s="1"/>
  <c r="F32" i="4"/>
  <c r="Y80" i="1"/>
  <c r="F28" i="2" s="1"/>
  <c r="L28" i="2" s="1"/>
  <c r="Q28" i="2" s="1"/>
  <c r="X80" i="1"/>
  <c r="F27" i="2" s="1"/>
  <c r="L27" i="2" s="1"/>
  <c r="Q27" i="2" s="1"/>
  <c r="W80" i="1"/>
  <c r="F26" i="2" s="1"/>
  <c r="L26" i="2" s="1"/>
  <c r="Q26" i="2" s="1"/>
  <c r="V80" i="1"/>
  <c r="U80" i="1"/>
  <c r="F24" i="2" s="1"/>
  <c r="T80" i="1"/>
  <c r="F23" i="2" s="1"/>
  <c r="S80" i="1"/>
  <c r="F22" i="2" s="1"/>
  <c r="Q80" i="1"/>
  <c r="F20" i="2" s="1"/>
  <c r="P80" i="1"/>
  <c r="F19" i="2" s="1"/>
  <c r="O80" i="1"/>
  <c r="F18" i="2" s="1"/>
  <c r="N80" i="1"/>
  <c r="F17" i="2" s="1"/>
  <c r="M80" i="1"/>
  <c r="F16" i="2" s="1"/>
  <c r="L80" i="1"/>
  <c r="F15" i="2" s="1"/>
  <c r="K80" i="1"/>
  <c r="F14" i="2" s="1"/>
  <c r="J80" i="1"/>
  <c r="F13" i="2" s="1"/>
  <c r="H80" i="1"/>
  <c r="F11" i="2" s="1"/>
  <c r="G80" i="1"/>
  <c r="F10" i="2" s="1"/>
  <c r="F80" i="1"/>
  <c r="F9" i="2" s="1"/>
  <c r="L9" i="2" s="1"/>
  <c r="Q9" i="2" s="1"/>
  <c r="J39" i="10" l="1"/>
  <c r="L24" i="2"/>
  <c r="Q24" i="2" s="1"/>
  <c r="J24" i="2"/>
  <c r="Z80" i="1"/>
  <c r="J80" i="25"/>
  <c r="J81" i="25" s="1"/>
  <c r="G80" i="25"/>
  <c r="G81" i="25" s="1"/>
  <c r="J10" i="2"/>
  <c r="L10" i="2"/>
  <c r="Q10" i="2" s="1"/>
  <c r="J15" i="2"/>
  <c r="L15" i="2"/>
  <c r="Q15" i="2" s="1"/>
  <c r="J19" i="2"/>
  <c r="L19" i="2"/>
  <c r="Q19" i="2" s="1"/>
  <c r="J13" i="2"/>
  <c r="L13" i="2"/>
  <c r="Q13" i="2" s="1"/>
  <c r="J17" i="2"/>
  <c r="L17" i="2"/>
  <c r="Q17" i="2" s="1"/>
  <c r="J22" i="2"/>
  <c r="L22" i="2"/>
  <c r="Q22" i="2" s="1"/>
  <c r="J14" i="2"/>
  <c r="L14" i="2"/>
  <c r="Q14" i="2" s="1"/>
  <c r="J18" i="2"/>
  <c r="L18" i="2"/>
  <c r="Q18" i="2" s="1"/>
  <c r="J23" i="2"/>
  <c r="L23" i="2"/>
  <c r="Q23" i="2" s="1"/>
  <c r="J11" i="2"/>
  <c r="L11" i="2"/>
  <c r="Q11" i="2" s="1"/>
  <c r="J16" i="2"/>
  <c r="L16" i="2"/>
  <c r="Q16" i="2" s="1"/>
  <c r="J20" i="2"/>
  <c r="L20" i="2"/>
  <c r="Q20" i="2" s="1"/>
  <c r="Z66" i="24"/>
  <c r="Z46" i="24"/>
  <c r="Z41" i="24"/>
  <c r="F79" i="24"/>
  <c r="Z24" i="24"/>
  <c r="Z35" i="24"/>
  <c r="Z10" i="24"/>
  <c r="J40" i="20"/>
  <c r="J55" i="20" s="1"/>
  <c r="J57" i="20" s="1"/>
  <c r="J37" i="12"/>
  <c r="J40" i="12" s="1"/>
  <c r="J56" i="12" s="1"/>
  <c r="J38" i="10"/>
  <c r="J41" i="10" s="1"/>
  <c r="J38" i="16"/>
  <c r="J37" i="16"/>
  <c r="J38" i="14"/>
  <c r="J37" i="14"/>
  <c r="J9" i="2"/>
  <c r="F25" i="2"/>
  <c r="L25" i="2" s="1"/>
  <c r="Q25" i="2" s="1"/>
  <c r="J57" i="10" l="1"/>
  <c r="J75" i="2" s="1"/>
  <c r="J59" i="10"/>
  <c r="J76" i="2"/>
  <c r="Z79" i="24"/>
  <c r="F82" i="24" s="1"/>
  <c r="J40" i="16"/>
  <c r="J57" i="16" s="1"/>
  <c r="J40" i="14"/>
  <c r="J56" i="14" s="1"/>
  <c r="J28" i="2"/>
  <c r="J27" i="2"/>
  <c r="J26" i="2"/>
  <c r="J25" i="2"/>
  <c r="J59" i="16" l="1"/>
  <c r="J79" i="2"/>
  <c r="J58" i="14"/>
  <c r="J78" i="2"/>
  <c r="M82" i="24"/>
  <c r="I82" i="24"/>
  <c r="J82" i="24"/>
  <c r="K82" i="24"/>
  <c r="L82" i="24"/>
  <c r="H82" i="24"/>
  <c r="G82" i="24"/>
  <c r="F29" i="2"/>
  <c r="J31" i="2"/>
  <c r="J37" i="4" l="1"/>
  <c r="J38" i="4"/>
  <c r="J34" i="2"/>
  <c r="J35" i="2"/>
  <c r="J40" i="4" l="1"/>
  <c r="J59" i="4" s="1"/>
  <c r="J37" i="2"/>
  <c r="J37" i="8"/>
  <c r="J38" i="8"/>
  <c r="J77" i="2" l="1"/>
  <c r="J40" i="8"/>
  <c r="J59" i="8" s="1"/>
  <c r="J69" i="2"/>
  <c r="J72" i="2" s="1"/>
  <c r="J61" i="8" l="1"/>
  <c r="J85" i="2" s="1"/>
  <c r="J88" i="2" s="1"/>
  <c r="J90" i="2" s="1"/>
  <c r="S73" i="2" s="1"/>
  <c r="S76" i="2" s="1"/>
  <c r="J74" i="2"/>
  <c r="F80" i="25"/>
  <c r="F81" i="25" s="1"/>
  <c r="Z80" i="25" l="1"/>
  <c r="Z81" i="25" s="1"/>
  <c r="J84" i="25" s="1"/>
  <c r="K84" i="25" l="1"/>
  <c r="I84" i="25"/>
  <c r="G84" i="25"/>
  <c r="M84" i="25"/>
  <c r="L84" i="25"/>
  <c r="F84" i="25"/>
  <c r="H84" i="25"/>
  <c r="C4" i="14"/>
  <c r="C4" i="16"/>
</calcChain>
</file>

<file path=xl/comments1.xml><?xml version="1.0" encoding="utf-8"?>
<comments xmlns="http://schemas.openxmlformats.org/spreadsheetml/2006/main">
  <authors>
    <author>P007755A</author>
  </authors>
  <commentList>
    <comment ref="Z25" authorId="0" shapeId="0">
      <text>
        <r>
          <rPr>
            <b/>
            <sz val="8"/>
            <color indexed="81"/>
            <rFont val="Tahoma"/>
            <family val="2"/>
          </rPr>
          <t>P007755A:</t>
        </r>
        <r>
          <rPr>
            <sz val="8"/>
            <color indexed="81"/>
            <rFont val="Tahoma"/>
            <family val="2"/>
          </rPr>
          <t xml:space="preserve">
Agreed</t>
        </r>
      </text>
    </comment>
  </commentList>
</comments>
</file>

<file path=xl/sharedStrings.xml><?xml version="1.0" encoding="utf-8"?>
<sst xmlns="http://schemas.openxmlformats.org/spreadsheetml/2006/main" count="1837" uniqueCount="421">
  <si>
    <t>Labor Estimate</t>
  </si>
  <si>
    <t>Classification</t>
  </si>
  <si>
    <t>Work Elem.</t>
  </si>
  <si>
    <t>Sub Elem.</t>
  </si>
  <si>
    <t>Description</t>
  </si>
  <si>
    <t>Total Hours</t>
  </si>
  <si>
    <t>Project Management</t>
  </si>
  <si>
    <t>Subconsultant Management</t>
  </si>
  <si>
    <t>Cost Worksheet</t>
  </si>
  <si>
    <t xml:space="preserve">Firm Name: </t>
  </si>
  <si>
    <t>Hours</t>
  </si>
  <si>
    <t>x</t>
  </si>
  <si>
    <t>Rate</t>
  </si>
  <si>
    <t>=</t>
  </si>
  <si>
    <t>Cost</t>
  </si>
  <si>
    <t>Total Direct Labor</t>
  </si>
  <si>
    <t xml:space="preserve">Overhead &amp; Fee </t>
  </si>
  <si>
    <t xml:space="preserve">Overhead Cost @ </t>
  </si>
  <si>
    <t xml:space="preserve">of Direct Labor </t>
  </si>
  <si>
    <t xml:space="preserve">Fee @ </t>
  </si>
  <si>
    <t>Direct Labor</t>
  </si>
  <si>
    <t>Total Direct Labor, Overhead and Fee</t>
  </si>
  <si>
    <t>Direct Non-Salary Costs</t>
  </si>
  <si>
    <t>Photocopies</t>
  </si>
  <si>
    <t>Postage / Delivery (allowance)</t>
  </si>
  <si>
    <t>Est.</t>
  </si>
  <si>
    <t>Direct Non-Salary Costs Total</t>
  </si>
  <si>
    <t xml:space="preserve"> </t>
  </si>
  <si>
    <t>Subconsultant Expenses</t>
  </si>
  <si>
    <t>Total Subconsultant Expense</t>
  </si>
  <si>
    <t>Total</t>
  </si>
  <si>
    <t>Rounded</t>
  </si>
  <si>
    <t>Prime Subtotal</t>
  </si>
  <si>
    <t>Scope Management</t>
  </si>
  <si>
    <t>Schedule Management</t>
  </si>
  <si>
    <t>Budget Management</t>
  </si>
  <si>
    <t>Communication Plan Development</t>
  </si>
  <si>
    <t>Quality Management Plan</t>
  </si>
  <si>
    <t>Project Meetings</t>
  </si>
  <si>
    <t>STATE Team Meetings</t>
  </si>
  <si>
    <t>Consultant Team Meetings</t>
  </si>
  <si>
    <t>Monthly Progress Reporting and Invoicing</t>
  </si>
  <si>
    <t>Document Management</t>
  </si>
  <si>
    <t>Consultant Co-location Plan</t>
  </si>
  <si>
    <t>Team Direction and Oversight</t>
  </si>
  <si>
    <t>Public and Community Outreach and Engagement</t>
  </si>
  <si>
    <t>Community Engagement Plan (CEP)</t>
  </si>
  <si>
    <t>Graphic Support</t>
  </si>
  <si>
    <t>Open Houses</t>
  </si>
  <si>
    <t>Door to Door Outreach</t>
  </si>
  <si>
    <t>Community Database</t>
  </si>
  <si>
    <t>Mailings</t>
  </si>
  <si>
    <t>Multi Agency Interdisciplinary Stakeholder Advisory (MAISA) Workshops</t>
  </si>
  <si>
    <t>Elected Official Briefings</t>
  </si>
  <si>
    <t>Websites and Social Media</t>
  </si>
  <si>
    <t>Design Control Selection</t>
  </si>
  <si>
    <t>Contributing Factors Analysis</t>
  </si>
  <si>
    <t>Alternatives Development and Evaluation</t>
  </si>
  <si>
    <t>Baseline and Contextual Need Statement</t>
  </si>
  <si>
    <t>Performance Metrics and Targets</t>
  </si>
  <si>
    <t>Traffic Analysis and Data Collection</t>
  </si>
  <si>
    <t>Data Collection</t>
  </si>
  <si>
    <t>Future Forecasts</t>
  </si>
  <si>
    <t>Alternatives Analysis</t>
  </si>
  <si>
    <t>Survey</t>
  </si>
  <si>
    <t>Existing Mapping</t>
  </si>
  <si>
    <t>Control and Datum</t>
  </si>
  <si>
    <t>Topography</t>
  </si>
  <si>
    <t>Utilities Survey</t>
  </si>
  <si>
    <t>Environmental</t>
  </si>
  <si>
    <t>Environmental Management and Support</t>
  </si>
  <si>
    <t>Data Collection and Summary</t>
  </si>
  <si>
    <t>Geologic Hazards Screening</t>
  </si>
  <si>
    <t>Conceptual Foundation Recommendations</t>
  </si>
  <si>
    <t>Preliminary Utility Coordination</t>
  </si>
  <si>
    <t>Civil Preliminary Engineering</t>
  </si>
  <si>
    <t>Data Collection and Review</t>
  </si>
  <si>
    <t>Civil Design Criteria</t>
  </si>
  <si>
    <t>Basis of Design</t>
  </si>
  <si>
    <t>Cost Estimating</t>
  </si>
  <si>
    <t>Initial Quality Control</t>
  </si>
  <si>
    <t>Quality Control Reviews</t>
  </si>
  <si>
    <t>Sr Program Director</t>
  </si>
  <si>
    <t>Sr Proj Mgr</t>
  </si>
  <si>
    <t>Shane Weber</t>
  </si>
  <si>
    <t>Eric Herzstein</t>
  </si>
  <si>
    <t>David Carlson</t>
  </si>
  <si>
    <t>Cad</t>
  </si>
  <si>
    <t xml:space="preserve">Automobile </t>
  </si>
  <si>
    <t>Miles</t>
  </si>
  <si>
    <t>$/Mi</t>
  </si>
  <si>
    <t>Copies</t>
  </si>
  <si>
    <t>$/copy</t>
  </si>
  <si>
    <t>David Townsend</t>
  </si>
  <si>
    <t>Community meetings and Events</t>
  </si>
  <si>
    <t>Practical Design Assessment</t>
  </si>
  <si>
    <t>Existing Conditions 2016 Analysis</t>
  </si>
  <si>
    <t>Environmental Analysis and Summary Memorandum</t>
  </si>
  <si>
    <t>Geotechnical Services</t>
  </si>
  <si>
    <t>Preliminary Engineering/Alternatives Analysis</t>
  </si>
  <si>
    <t>Events</t>
  </si>
  <si>
    <t>$/event</t>
  </si>
  <si>
    <t>Parking</t>
  </si>
  <si>
    <t>5.1.1</t>
  </si>
  <si>
    <t>5.1.2</t>
  </si>
  <si>
    <t>5.1.3</t>
  </si>
  <si>
    <t>Y-11834</t>
  </si>
  <si>
    <t>1.6.1</t>
  </si>
  <si>
    <t>1.6.2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</si>
  <si>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</si>
  <si>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</si>
  <si>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</si>
  <si>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</si>
  <si>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</si>
  <si>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</si>
  <si>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</si>
  <si>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</si>
  <si>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Cultural Resources Study</t>
  </si>
  <si>
    <t>Wetland and Stream Assessment</t>
  </si>
  <si>
    <t>Biological Assessment</t>
  </si>
  <si>
    <t>Air Quality Analysis</t>
  </si>
  <si>
    <t>Land Use Analysis</t>
  </si>
  <si>
    <t>Noise Analysis</t>
  </si>
  <si>
    <t>Environmental Justice Analysis</t>
  </si>
  <si>
    <t>Hazardous Materials Analysis</t>
  </si>
  <si>
    <t>Doug Chappell</t>
  </si>
  <si>
    <t>Pr Planner</t>
  </si>
  <si>
    <t>Pr Proj Controls</t>
  </si>
  <si>
    <t>Pr Proj Manager</t>
  </si>
  <si>
    <t>Project Manager</t>
  </si>
  <si>
    <t>Sr Engineer</t>
  </si>
  <si>
    <t>Sr Project Engineer</t>
  </si>
  <si>
    <t>Supervising Engineer</t>
  </si>
  <si>
    <t>Pr Designer</t>
  </si>
  <si>
    <t>Vice President</t>
  </si>
  <si>
    <t>Se Construction Engineer</t>
  </si>
  <si>
    <t>Engineer II</t>
  </si>
  <si>
    <t>Program Director</t>
  </si>
  <si>
    <t>Sr Member Tech Staff</t>
  </si>
  <si>
    <t>8.2.1</t>
  </si>
  <si>
    <t>8.2.2</t>
  </si>
  <si>
    <t>8.2.3</t>
  </si>
  <si>
    <t>8.2.4</t>
  </si>
  <si>
    <t>Y-11834
SR 9 /SR 204 PRIME ESTIMATED HOURS</t>
  </si>
  <si>
    <t xml:space="preserve">SR 9 /SR 204 </t>
  </si>
  <si>
    <t>WE-01</t>
  </si>
  <si>
    <t>WE-02</t>
  </si>
  <si>
    <t>WE-03</t>
  </si>
  <si>
    <t>WE-04</t>
  </si>
  <si>
    <t>WE-05</t>
  </si>
  <si>
    <t>WE-06</t>
  </si>
  <si>
    <t>WE-07</t>
  </si>
  <si>
    <t>WE-08</t>
  </si>
  <si>
    <t>WE-09</t>
  </si>
  <si>
    <t>Principal</t>
  </si>
  <si>
    <t>Engineer</t>
  </si>
  <si>
    <t>Sr Civil Engineer</t>
  </si>
  <si>
    <t>Project Design Engineer</t>
  </si>
  <si>
    <t>Admin</t>
  </si>
  <si>
    <t>CAD/GIS Tech</t>
  </si>
  <si>
    <t>CADD Manager</t>
  </si>
  <si>
    <t>Senior Civil Engineer</t>
  </si>
  <si>
    <t>Principal-in-Charge</t>
  </si>
  <si>
    <t>Principal II</t>
  </si>
  <si>
    <t>Technical Principal</t>
  </si>
  <si>
    <t>Senior Associate I</t>
  </si>
  <si>
    <t>Associate I</t>
  </si>
  <si>
    <t>Sr. Operations Modeler</t>
  </si>
  <si>
    <t>Sr. Engineer/Planner IV</t>
  </si>
  <si>
    <t>Sr. Travel Demand Modeler</t>
  </si>
  <si>
    <t>Sr. Engineer/Planner III</t>
  </si>
  <si>
    <t>Sr. Transportation Analyst</t>
  </si>
  <si>
    <t>Engineer/Planner III</t>
  </si>
  <si>
    <t>Analyst</t>
  </si>
  <si>
    <t>Sr. Engineering Technician III</t>
  </si>
  <si>
    <t>Visual Communcations</t>
  </si>
  <si>
    <t>Sr. Administrative Assistant III</t>
  </si>
  <si>
    <t>Administrative</t>
  </si>
  <si>
    <t>Engineer/Planner II</t>
  </si>
  <si>
    <t>Sr Associate I</t>
  </si>
  <si>
    <t>Sr Engineer Planner IV</t>
  </si>
  <si>
    <t>Sr Engineer Planner III</t>
  </si>
  <si>
    <t>Entineer Planner III</t>
  </si>
  <si>
    <t>Engineer Planner II</t>
  </si>
  <si>
    <t>Sr Engineer Tech III</t>
  </si>
  <si>
    <t>Sr Admin Assist III</t>
  </si>
  <si>
    <t>Lead Engineer</t>
  </si>
  <si>
    <t>Design Engineer</t>
  </si>
  <si>
    <t>Accountant</t>
  </si>
  <si>
    <t>Clerical</t>
  </si>
  <si>
    <t>Contracts Admin</t>
  </si>
  <si>
    <t xml:space="preserve">Scott Gaulke </t>
  </si>
  <si>
    <t>Bob Mitchell</t>
  </si>
  <si>
    <t>Matt Gibson</t>
  </si>
  <si>
    <t>Kathryn Petek</t>
  </si>
  <si>
    <t>Dave Randell</t>
  </si>
  <si>
    <t>Ken Cecil</t>
  </si>
  <si>
    <t>Christian Canfield</t>
  </si>
  <si>
    <t>Phil McDonald</t>
  </si>
  <si>
    <t>Lori Nelson</t>
  </si>
  <si>
    <t>AG Black</t>
  </si>
  <si>
    <t>Hazard Analysis Lead</t>
  </si>
  <si>
    <t>Geotechnical Engineer</t>
  </si>
  <si>
    <t>Hazard Analysis Engineer</t>
  </si>
  <si>
    <t>Sr CADD</t>
  </si>
  <si>
    <t>Word Processing</t>
  </si>
  <si>
    <t>Reproduction</t>
  </si>
  <si>
    <t>Geotech Engineer</t>
  </si>
  <si>
    <t>Geotech Lead</t>
  </si>
  <si>
    <t>Staff</t>
  </si>
  <si>
    <t>Proj Mgr/Geotechnical Lead</t>
  </si>
  <si>
    <t xml:space="preserve">Role </t>
  </si>
  <si>
    <t>Sr Professional III</t>
  </si>
  <si>
    <t>Sr Professional II</t>
  </si>
  <si>
    <t>Professional II</t>
  </si>
  <si>
    <t>Sr Drafter</t>
  </si>
  <si>
    <t>Administration</t>
  </si>
  <si>
    <t>Class</t>
  </si>
  <si>
    <t>Co-Pres</t>
  </si>
  <si>
    <t>Sr Acct Mgr</t>
  </si>
  <si>
    <t>Sr Project Coord</t>
  </si>
  <si>
    <t>Designer</t>
  </si>
  <si>
    <t>Colleen Gants</t>
  </si>
  <si>
    <t>Role</t>
  </si>
  <si>
    <t>Co-President</t>
  </si>
  <si>
    <t>Sr Acct Manager</t>
  </si>
  <si>
    <t>Communications Strategy</t>
  </si>
  <si>
    <t>Project Coord</t>
  </si>
  <si>
    <t>Amanda Reykdal</t>
  </si>
  <si>
    <t>Andrew Royer</t>
  </si>
  <si>
    <t>Yasmin Baron</t>
  </si>
  <si>
    <t xml:space="preserve">SUBCONSULTANT </t>
  </si>
  <si>
    <t>Cost Estimator</t>
  </si>
  <si>
    <t>Tranportation Mgr</t>
  </si>
  <si>
    <t>Project Contoller</t>
  </si>
  <si>
    <t>Quality Mgr</t>
  </si>
  <si>
    <t>Design Mgr</t>
  </si>
  <si>
    <t>Desisgner</t>
  </si>
  <si>
    <t>Drainage Eng</t>
  </si>
  <si>
    <t>Structural Design</t>
  </si>
  <si>
    <t>CAD Mgr</t>
  </si>
  <si>
    <t>CAD Tech</t>
  </si>
  <si>
    <t>Vice Pres</t>
  </si>
  <si>
    <t>Sr Member Tech</t>
  </si>
  <si>
    <t>Goran Sparrman</t>
  </si>
  <si>
    <t>Susan Bartlett</t>
  </si>
  <si>
    <t>Michael Horntvedt</t>
  </si>
  <si>
    <t>Haritha Venna</t>
  </si>
  <si>
    <t>Tanya Lee</t>
  </si>
  <si>
    <t xml:space="preserve">Colleen Lincoln </t>
  </si>
  <si>
    <t>Lan Nguyen</t>
  </si>
  <si>
    <t>Josh Cheatham</t>
  </si>
  <si>
    <t>Emmanual Ake</t>
  </si>
  <si>
    <t>Cheryl Sturdefant</t>
  </si>
  <si>
    <t>Areg Gharabegian</t>
  </si>
  <si>
    <t>Rakesh Bhatnagar</t>
  </si>
  <si>
    <t>CAD Manager</t>
  </si>
  <si>
    <t>Sr Accountant</t>
  </si>
  <si>
    <t>Admin Assist</t>
  </si>
  <si>
    <t>Sr Associate</t>
  </si>
  <si>
    <t>Human Resources</t>
  </si>
  <si>
    <t>Accounting</t>
  </si>
  <si>
    <t>Director of Design</t>
  </si>
  <si>
    <t>Principal in Charge</t>
  </si>
  <si>
    <t>Sr Scientist</t>
  </si>
  <si>
    <t>Proj Scientist</t>
  </si>
  <si>
    <t>Staff Scientist</t>
  </si>
  <si>
    <t>Project Scientist</t>
  </si>
  <si>
    <t>Environmental Pr Mgr</t>
  </si>
  <si>
    <t>Permitting/wetland/ESA</t>
  </si>
  <si>
    <t>Permittint/wetland/ESA</t>
  </si>
  <si>
    <t>Wetlands/SEPA/NEPT</t>
  </si>
  <si>
    <t>Permitting/ESA</t>
  </si>
  <si>
    <t>Pr Technical</t>
  </si>
  <si>
    <t>Proj Mgr</t>
  </si>
  <si>
    <t>Sr Drainage Eng</t>
  </si>
  <si>
    <t>Proj Eng/Sr Eng</t>
  </si>
  <si>
    <t>Proj/Design Eng</t>
  </si>
  <si>
    <t>Drainage Design</t>
  </si>
  <si>
    <t>Sr CAD Drafter</t>
  </si>
  <si>
    <t>CAD Drafter</t>
  </si>
  <si>
    <t>Admin/Tech Editor</t>
  </si>
  <si>
    <t>Admin / Accounting</t>
  </si>
  <si>
    <t>Survey Tech / Drafter</t>
  </si>
  <si>
    <t>Surveyor</t>
  </si>
  <si>
    <t>Jr Engineer</t>
  </si>
  <si>
    <t>Project Engineer</t>
  </si>
  <si>
    <t>Prof Land Surveyor</t>
  </si>
  <si>
    <t>Survey Proj Mgr</t>
  </si>
  <si>
    <t>Project Principal</t>
  </si>
  <si>
    <t>Drafter</t>
  </si>
  <si>
    <t>Survey Technician / Drafter</t>
  </si>
  <si>
    <t>Basemapping</t>
  </si>
  <si>
    <t>Junior Engineer</t>
  </si>
  <si>
    <t>St Survey Lead</t>
  </si>
  <si>
    <t>Professional Land Surveyor</t>
  </si>
  <si>
    <t>Survey Review</t>
  </si>
  <si>
    <t>Survey Project Manager</t>
  </si>
  <si>
    <t>SUBCONSULTANT - Data Traffic Gathering</t>
  </si>
  <si>
    <t>Firm Name:  DATA TRAFFIC GATHERING</t>
  </si>
  <si>
    <t>Accting</t>
  </si>
  <si>
    <t>Senior Historian</t>
  </si>
  <si>
    <t>Sr Historian</t>
  </si>
  <si>
    <t>Project Mgr</t>
  </si>
  <si>
    <t>Proj Assist</t>
  </si>
  <si>
    <t>Design</t>
  </si>
  <si>
    <t>Preliminary Alternative Design</t>
  </si>
  <si>
    <t>8.3.1</t>
  </si>
  <si>
    <t>Conceptual (5%) Plans</t>
  </si>
  <si>
    <t>8.3.2</t>
  </si>
  <si>
    <t>Internal Team Coordination</t>
  </si>
  <si>
    <t>8.3.3</t>
  </si>
  <si>
    <t>CAD Support for WE 2.8</t>
  </si>
  <si>
    <t>CAD/Computer</t>
  </si>
  <si>
    <t>$/hour</t>
  </si>
  <si>
    <t>EDR Radius Map Report</t>
  </si>
  <si>
    <t>Airphoto Review</t>
  </si>
  <si>
    <t>Raw</t>
  </si>
  <si>
    <t>OH</t>
  </si>
  <si>
    <t>Fee</t>
  </si>
  <si>
    <t>Burdened</t>
  </si>
  <si>
    <t>Sr IT Analyst</t>
  </si>
  <si>
    <t>John Reece</t>
  </si>
  <si>
    <t>Sarah Van Mill</t>
  </si>
  <si>
    <t>Sr Admin Asst</t>
  </si>
  <si>
    <t>3D Laser Scanner Usage</t>
  </si>
  <si>
    <t>Day</t>
  </si>
  <si>
    <t>$/day</t>
  </si>
  <si>
    <t>Other Direct Costs</t>
  </si>
  <si>
    <t>Total Labor</t>
  </si>
  <si>
    <t>Total Estimate</t>
  </si>
  <si>
    <t>Community Briefings</t>
  </si>
  <si>
    <t>Mike Cotten</t>
  </si>
  <si>
    <t>Traffic Counts</t>
  </si>
  <si>
    <t>Advance Traffic Control</t>
  </si>
  <si>
    <t>Open House display boards &amp; handouts + doorhangers</t>
  </si>
  <si>
    <t>Not Used</t>
  </si>
  <si>
    <t>Flight</t>
  </si>
  <si>
    <t>2 day rental @ $75/day = $150</t>
  </si>
  <si>
    <t>Fuel</t>
  </si>
  <si>
    <t>Meals</t>
  </si>
  <si>
    <t xml:space="preserve">Miles </t>
  </si>
  <si>
    <t>Ea</t>
  </si>
  <si>
    <t>Night</t>
  </si>
  <si>
    <t>Item</t>
  </si>
  <si>
    <t>Number</t>
  </si>
  <si>
    <t>Unit</t>
  </si>
  <si>
    <t>Cost Each</t>
  </si>
  <si>
    <t>Hotel (05/01-10/31)</t>
  </si>
  <si>
    <t>Hotel (11/1-4/30)</t>
  </si>
  <si>
    <t>Rental Car (includes fuel)</t>
  </si>
  <si>
    <t>Cost Summary</t>
  </si>
  <si>
    <t>of Direct Labor</t>
  </si>
  <si>
    <t xml:space="preserve"> Miles</t>
  </si>
  <si>
    <t xml:space="preserve">Est. </t>
  </si>
  <si>
    <t>Each</t>
  </si>
  <si>
    <t>two mailings x 2,000 ea at $.40/ea</t>
  </si>
  <si>
    <t>Open House Materials</t>
  </si>
  <si>
    <t xml:space="preserve">Postage / Delivery </t>
  </si>
  <si>
    <t>2 Mailings x 2000 ea x $0.40 ea</t>
  </si>
  <si>
    <t>Display boards, handouts, doorhangers</t>
  </si>
  <si>
    <t>each</t>
  </si>
  <si>
    <t xml:space="preserve">Unit </t>
  </si>
  <si>
    <t>Mileage</t>
  </si>
  <si>
    <t>1.4.1</t>
  </si>
  <si>
    <t>1.4.2</t>
  </si>
  <si>
    <t>Estimate</t>
  </si>
  <si>
    <t>miles</t>
  </si>
  <si>
    <t>estimate</t>
  </si>
  <si>
    <t>includes taxes</t>
  </si>
  <si>
    <t>of direct labor</t>
  </si>
  <si>
    <t>Traffic Control (TMA truck, etc.)</t>
  </si>
  <si>
    <t>Est</t>
  </si>
  <si>
    <t>Agreement Number</t>
  </si>
  <si>
    <t>Project Name</t>
  </si>
  <si>
    <t xml:space="preserve">Agreement Number
Project Name TOTAL ESTIMATED HOURS </t>
  </si>
  <si>
    <t>Prime Consultant - with all firms</t>
  </si>
  <si>
    <t>Sub 1</t>
  </si>
  <si>
    <t>Sub 2</t>
  </si>
  <si>
    <t>Sub 3</t>
  </si>
  <si>
    <t>Sub 4</t>
  </si>
  <si>
    <t>Sub 5</t>
  </si>
  <si>
    <t>Sub 6</t>
  </si>
  <si>
    <t>Sub7</t>
  </si>
  <si>
    <t>Agreement Number
Project Name ESTIMATED FEE RECAP</t>
  </si>
  <si>
    <t>Prime Consultant - and all firms</t>
  </si>
  <si>
    <t>Sub 7</t>
  </si>
  <si>
    <t>Agreement Number
Project Name</t>
  </si>
  <si>
    <t xml:space="preserve">Prime Consultant - </t>
  </si>
  <si>
    <t>PRIME CONSULTANT</t>
  </si>
  <si>
    <t>SUBCONSULTANT 1</t>
  </si>
  <si>
    <t>SUBCONSULTANT 2</t>
  </si>
  <si>
    <t>SUBCONSULTANT 3</t>
  </si>
  <si>
    <t>SUBCONSULTANT 4</t>
  </si>
  <si>
    <t>SUBCONSULTANT 5</t>
  </si>
  <si>
    <t>SUBCONSULTANT 6</t>
  </si>
  <si>
    <t>SUBCONSULTANT 1 - PUBLIC AFFAIRS</t>
  </si>
  <si>
    <t>Firm Name:   SUB 1 - PUBLIC AFFAIRS</t>
  </si>
  <si>
    <t>SUBCONSULTANT 2 - TRAFFIC ANALYSIS</t>
  </si>
  <si>
    <t>Firm Name:   SUB 2 -- TRAFFIC ANALYSIS</t>
  </si>
  <si>
    <t>Agreement Number
Proejct Name</t>
  </si>
  <si>
    <t xml:space="preserve">SUBCONSULTANT 3 - Environmental </t>
  </si>
  <si>
    <t xml:space="preserve">SUBCONSULTANT 4 - Alternatives Analysis </t>
  </si>
  <si>
    <t>Subconsultant 4 -- Alternatives Analysis</t>
  </si>
  <si>
    <t>Firm Name:   SUB 3 -- ENVIRONMENTAL</t>
  </si>
  <si>
    <t>Firm Name:  SUB 4 ALTERNATIVES ANALYSIS</t>
  </si>
  <si>
    <t>SUBCONSULTANT 5 - Preliminary Engineering</t>
  </si>
  <si>
    <t>SUBCONSULTANT 5 -- Preliminary Engineering</t>
  </si>
  <si>
    <t>Firm Name:   SUB 5 -- PRELIMINARY ENGINEERING</t>
  </si>
  <si>
    <t>SUBCONSULTANT 6 - GEOTECHNICAL</t>
  </si>
  <si>
    <t>Subconsultant 6 -- GEOTECHNICAL</t>
  </si>
  <si>
    <t>Firm Name:   SUB 6 -- GEOTECHNICAL</t>
  </si>
  <si>
    <t>SUBCONSULTANT 7 - SURVEYING</t>
  </si>
  <si>
    <t>SUBCONSULTANT 7 -- SURVEYING</t>
  </si>
  <si>
    <t>Firm Name:   SUB 7 - SURVEYING</t>
  </si>
  <si>
    <t>SUBCONSULTANT 3 -- ENVIRONMENTAL</t>
  </si>
  <si>
    <t>SUBCONSULTANT 2 -- TRAFFIC ANALYSIS</t>
  </si>
  <si>
    <t>SUBCONSULTANT 1 -- PUBLIC AFFAIRS</t>
  </si>
  <si>
    <t>TOTAL PROJECT COST</t>
  </si>
  <si>
    <t>Prime</t>
  </si>
  <si>
    <t>SUBCONSULTANT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</si>
</sst>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0.0"/>
  </numFmts>
  <fonts count="1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trike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/>
    <xf numFmtId="0" fontId="3" fillId="0" borderId="0" xfId="0" applyFont="1" applyBorder="1"/>
    <xf numFmtId="0" fontId="3" fillId="0" borderId="6" xfId="0" applyFont="1" applyBorder="1"/>
    <xf numFmtId="0" fontId="3" fillId="0" borderId="0" xfId="4" applyFont="1"/>
    <xf numFmtId="5" fontId="3" fillId="0" borderId="0" xfId="4" applyNumberFormat="1" applyFont="1"/>
    <xf numFmtId="0" fontId="8" fillId="0" borderId="0" xfId="4" applyFont="1"/>
    <xf numFmtId="0" fontId="8" fillId="0" borderId="0" xfId="4" applyFont="1" applyProtection="1"/>
    <xf numFmtId="0" fontId="3" fillId="0" borderId="0" xfId="4" applyFont="1" applyProtection="1"/>
    <xf numFmtId="5" fontId="3" fillId="0" borderId="0" xfId="4" applyNumberFormat="1" applyFont="1" applyProtection="1"/>
    <xf numFmtId="0" fontId="8" fillId="0" borderId="7" xfId="4" applyFont="1" applyBorder="1" applyProtection="1"/>
    <xf numFmtId="0" fontId="8" fillId="0" borderId="7" xfId="4" applyFont="1" applyBorder="1" applyAlignment="1" applyProtection="1">
      <alignment horizontal="center"/>
    </xf>
    <xf numFmtId="0" fontId="8" fillId="0" borderId="7" xfId="4" applyFont="1" applyBorder="1" applyAlignment="1" applyProtection="1">
      <alignment horizontal="right"/>
    </xf>
    <xf numFmtId="0" fontId="8" fillId="0" borderId="7" xfId="4" quotePrefix="1" applyFont="1" applyBorder="1" applyAlignment="1" applyProtection="1">
      <alignment horizontal="center"/>
    </xf>
    <xf numFmtId="5" fontId="8" fillId="0" borderId="7" xfId="4" applyNumberFormat="1" applyFont="1" applyBorder="1" applyAlignment="1" applyProtection="1">
      <alignment horizontal="center"/>
    </xf>
    <xf numFmtId="1" fontId="9" fillId="0" borderId="0" xfId="4" applyNumberFormat="1" applyFont="1" applyProtection="1"/>
    <xf numFmtId="0" fontId="9" fillId="0" borderId="0" xfId="4" applyFont="1" applyProtection="1"/>
    <xf numFmtId="44" fontId="9" fillId="0" borderId="0" xfId="2" applyFont="1" applyProtection="1"/>
    <xf numFmtId="44" fontId="9" fillId="0" borderId="0" xfId="4" applyNumberFormat="1" applyFont="1" applyProtection="1"/>
    <xf numFmtId="0" fontId="9" fillId="0" borderId="0" xfId="4" applyFont="1" applyBorder="1" applyProtection="1"/>
    <xf numFmtId="1" fontId="9" fillId="0" borderId="0" xfId="4" applyNumberFormat="1" applyFont="1" applyBorder="1" applyProtection="1"/>
    <xf numFmtId="44" fontId="9" fillId="0" borderId="7" xfId="2" applyFont="1" applyBorder="1" applyProtection="1"/>
    <xf numFmtId="0" fontId="9" fillId="0" borderId="0" xfId="4" applyFont="1" applyBorder="1" applyAlignment="1" applyProtection="1">
      <alignment horizontal="right"/>
    </xf>
    <xf numFmtId="1" fontId="9" fillId="0" borderId="8" xfId="4" applyNumberFormat="1" applyFont="1" applyBorder="1" applyProtection="1"/>
    <xf numFmtId="0" fontId="8" fillId="0" borderId="0" xfId="4" applyFont="1" applyBorder="1" applyAlignment="1" applyProtection="1">
      <alignment horizontal="right"/>
    </xf>
    <xf numFmtId="44" fontId="8" fillId="0" borderId="0" xfId="2" applyFont="1" applyProtection="1"/>
    <xf numFmtId="164" fontId="8" fillId="0" borderId="0" xfId="2" applyNumberFormat="1" applyFont="1" applyProtection="1"/>
    <xf numFmtId="0" fontId="9" fillId="0" borderId="7" xfId="4" applyFont="1" applyBorder="1" applyProtection="1"/>
    <xf numFmtId="164" fontId="8" fillId="0" borderId="7" xfId="2" applyNumberFormat="1" applyFont="1" applyBorder="1" applyProtection="1"/>
    <xf numFmtId="164" fontId="9" fillId="0" borderId="7" xfId="2" applyNumberFormat="1" applyFont="1" applyBorder="1" applyProtection="1"/>
    <xf numFmtId="5" fontId="9" fillId="0" borderId="0" xfId="4" applyNumberFormat="1" applyFont="1" applyProtection="1"/>
    <xf numFmtId="0" fontId="9" fillId="0" borderId="0" xfId="4" applyFont="1" applyBorder="1" applyProtection="1">
      <protection locked="0"/>
    </xf>
    <xf numFmtId="3" fontId="9" fillId="0" borderId="0" xfId="4" applyNumberFormat="1" applyFont="1" applyFill="1" applyProtection="1">
      <protection locked="0"/>
    </xf>
    <xf numFmtId="44" fontId="9" fillId="0" borderId="0" xfId="2" applyFont="1" applyBorder="1" applyProtection="1">
      <protection locked="0"/>
    </xf>
    <xf numFmtId="0" fontId="9" fillId="0" borderId="0" xfId="4" quotePrefix="1" applyFont="1" applyBorder="1" applyProtection="1">
      <protection locked="0"/>
    </xf>
    <xf numFmtId="1" fontId="9" fillId="0" borderId="7" xfId="4" applyNumberFormat="1" applyFont="1" applyBorder="1" applyProtection="1">
      <protection locked="0"/>
    </xf>
    <xf numFmtId="0" fontId="9" fillId="0" borderId="7" xfId="4" applyFont="1" applyBorder="1" applyProtection="1">
      <protection locked="0"/>
    </xf>
    <xf numFmtId="44" fontId="9" fillId="0" borderId="7" xfId="2" applyFont="1" applyBorder="1" applyProtection="1">
      <protection locked="0"/>
    </xf>
    <xf numFmtId="44" fontId="9" fillId="0" borderId="7" xfId="4" applyNumberFormat="1" applyFont="1" applyBorder="1" applyProtection="1">
      <protection locked="0"/>
    </xf>
    <xf numFmtId="166" fontId="9" fillId="0" borderId="7" xfId="1" applyNumberFormat="1" applyFont="1" applyFill="1" applyBorder="1" applyProtection="1">
      <protection locked="0"/>
    </xf>
    <xf numFmtId="0" fontId="8" fillId="0" borderId="8" xfId="4" applyFont="1" applyBorder="1" applyAlignment="1" applyProtection="1">
      <alignment horizontal="right"/>
    </xf>
    <xf numFmtId="42" fontId="9" fillId="0" borderId="0" xfId="2" applyNumberFormat="1" applyFont="1" applyProtection="1"/>
    <xf numFmtId="9" fontId="9" fillId="0" borderId="0" xfId="4" applyNumberFormat="1" applyFont="1" applyProtection="1"/>
    <xf numFmtId="1" fontId="8" fillId="0" borderId="0" xfId="4" applyNumberFormat="1" applyFont="1" applyProtection="1"/>
    <xf numFmtId="42" fontId="8" fillId="0" borderId="0" xfId="1" applyNumberFormat="1" applyFont="1" applyBorder="1" applyProtection="1"/>
    <xf numFmtId="42" fontId="9" fillId="0" borderId="7" xfId="2" applyNumberFormat="1" applyFont="1" applyBorder="1" applyProtection="1"/>
    <xf numFmtId="42" fontId="3" fillId="0" borderId="0" xfId="4" applyNumberFormat="1" applyFont="1"/>
    <xf numFmtId="0" fontId="6" fillId="0" borderId="0" xfId="4" applyFont="1"/>
    <xf numFmtId="164" fontId="2" fillId="0" borderId="4" xfId="4" applyNumberFormat="1" applyFont="1" applyBorder="1"/>
    <xf numFmtId="166" fontId="3" fillId="0" borderId="0" xfId="0" applyNumberFormat="1" applyFont="1"/>
    <xf numFmtId="166" fontId="3" fillId="0" borderId="0" xfId="1" applyNumberFormat="1" applyFont="1"/>
    <xf numFmtId="166" fontId="3" fillId="0" borderId="0" xfId="1" applyNumberFormat="1" applyFont="1" applyAlignment="1">
      <alignment horizontal="center"/>
    </xf>
    <xf numFmtId="164" fontId="8" fillId="0" borderId="0" xfId="2" applyNumberFormat="1" applyFont="1" applyBorder="1" applyProtection="1"/>
    <xf numFmtId="164" fontId="9" fillId="0" borderId="0" xfId="2" applyNumberFormat="1" applyFont="1" applyProtection="1"/>
    <xf numFmtId="0" fontId="7" fillId="0" borderId="0" xfId="0" applyFont="1"/>
    <xf numFmtId="0" fontId="6" fillId="0" borderId="0" xfId="0" applyFont="1"/>
    <xf numFmtId="0" fontId="6" fillId="0" borderId="0" xfId="4" applyFont="1" applyProtection="1"/>
    <xf numFmtId="10" fontId="9" fillId="2" borderId="0" xfId="3" applyNumberFormat="1" applyFont="1" applyFill="1" applyProtection="1"/>
    <xf numFmtId="165" fontId="9" fillId="2" borderId="0" xfId="3" applyNumberFormat="1" applyFont="1" applyFill="1" applyBorder="1" applyProtection="1"/>
    <xf numFmtId="44" fontId="9" fillId="2" borderId="0" xfId="2" applyFont="1" applyFill="1" applyProtection="1"/>
    <xf numFmtId="0" fontId="8" fillId="0" borderId="7" xfId="4" applyFont="1" applyFill="1" applyBorder="1" applyProtection="1"/>
    <xf numFmtId="0" fontId="8" fillId="0" borderId="7" xfId="4" applyFont="1" applyFill="1" applyBorder="1" applyAlignment="1" applyProtection="1">
      <alignment horizontal="center"/>
    </xf>
    <xf numFmtId="0" fontId="8" fillId="0" borderId="7" xfId="4" applyFont="1" applyFill="1" applyBorder="1" applyAlignment="1" applyProtection="1">
      <alignment horizontal="right"/>
    </xf>
    <xf numFmtId="0" fontId="9" fillId="0" borderId="0" xfId="4" applyFont="1" applyFill="1" applyProtection="1"/>
    <xf numFmtId="1" fontId="9" fillId="0" borderId="0" xfId="4" applyNumberFormat="1" applyFont="1" applyFill="1" applyProtection="1"/>
    <xf numFmtId="0" fontId="9" fillId="0" borderId="0" xfId="4" applyFont="1" applyFill="1" applyBorder="1" applyProtection="1"/>
    <xf numFmtId="1" fontId="9" fillId="0" borderId="0" xfId="4" applyNumberFormat="1" applyFont="1" applyFill="1" applyBorder="1" applyProtection="1"/>
    <xf numFmtId="0" fontId="9" fillId="0" borderId="0" xfId="4" applyFont="1" applyFill="1" applyBorder="1" applyAlignment="1" applyProtection="1">
      <alignment horizontal="right"/>
    </xf>
    <xf numFmtId="1" fontId="9" fillId="0" borderId="8" xfId="4" applyNumberFormat="1" applyFont="1" applyFill="1" applyBorder="1" applyProtection="1"/>
    <xf numFmtId="0" fontId="8" fillId="0" borderId="0" xfId="4" applyFont="1" applyFill="1" applyBorder="1" applyAlignment="1" applyProtection="1">
      <alignment horizontal="right"/>
    </xf>
    <xf numFmtId="0" fontId="9" fillId="0" borderId="7" xfId="4" applyFont="1" applyFill="1" applyBorder="1" applyProtection="1"/>
    <xf numFmtId="44" fontId="9" fillId="0" borderId="0" xfId="2" applyFont="1" applyBorder="1" applyProtection="1"/>
    <xf numFmtId="0" fontId="9" fillId="0" borderId="0" xfId="4" applyFont="1" applyFill="1" applyBorder="1" applyProtection="1">
      <protection locked="0"/>
    </xf>
    <xf numFmtId="164" fontId="9" fillId="0" borderId="0" xfId="2" applyNumberFormat="1" applyFont="1" applyBorder="1" applyProtection="1"/>
    <xf numFmtId="0" fontId="9" fillId="2" borderId="9" xfId="4" applyFont="1" applyFill="1" applyBorder="1" applyProtection="1">
      <protection locked="0"/>
    </xf>
    <xf numFmtId="0" fontId="9" fillId="0" borderId="10" xfId="4" applyFont="1" applyBorder="1" applyProtection="1">
      <protection locked="0"/>
    </xf>
    <xf numFmtId="44" fontId="9" fillId="0" borderId="9" xfId="2" applyFont="1" applyBorder="1" applyProtection="1">
      <protection locked="0"/>
    </xf>
    <xf numFmtId="44" fontId="9" fillId="0" borderId="10" xfId="2" applyFont="1" applyBorder="1" applyProtection="1">
      <protection locked="0"/>
    </xf>
    <xf numFmtId="0" fontId="9" fillId="0" borderId="10" xfId="4" applyFont="1" applyFill="1" applyBorder="1" applyProtection="1">
      <protection locked="0"/>
    </xf>
    <xf numFmtId="3" fontId="9" fillId="0" borderId="7" xfId="4" applyNumberFormat="1" applyFont="1" applyFill="1" applyBorder="1" applyProtection="1">
      <protection locked="0"/>
    </xf>
    <xf numFmtId="0" fontId="9" fillId="0" borderId="7" xfId="4" quotePrefix="1" applyFont="1" applyBorder="1" applyProtection="1">
      <protection locked="0"/>
    </xf>
    <xf numFmtId="0" fontId="4" fillId="2" borderId="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44" fontId="9" fillId="2" borderId="9" xfId="2" applyFont="1" applyFill="1" applyBorder="1" applyProtection="1">
      <protection locked="0"/>
    </xf>
    <xf numFmtId="44" fontId="9" fillId="0" borderId="10" xfId="2" applyFont="1" applyFill="1" applyBorder="1" applyProtection="1">
      <protection locked="0"/>
    </xf>
    <xf numFmtId="0" fontId="4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4" fillId="3" borderId="14" xfId="0" applyFont="1" applyFill="1" applyBorder="1" applyAlignment="1">
      <alignment horizontal="justify"/>
    </xf>
    <xf numFmtId="0" fontId="4" fillId="3" borderId="15" xfId="0" applyFont="1" applyFill="1" applyBorder="1"/>
    <xf numFmtId="0" fontId="3" fillId="3" borderId="15" xfId="0" applyFont="1" applyFill="1" applyBorder="1"/>
    <xf numFmtId="0" fontId="3" fillId="3" borderId="16" xfId="0" applyFont="1" applyFill="1" applyBorder="1"/>
    <xf numFmtId="0" fontId="4" fillId="3" borderId="16" xfId="0" applyFont="1" applyFill="1" applyBorder="1"/>
    <xf numFmtId="0" fontId="3" fillId="0" borderId="14" xfId="0" applyFont="1" applyBorder="1"/>
    <xf numFmtId="0" fontId="3" fillId="0" borderId="15" xfId="0" applyFont="1" applyBorder="1"/>
    <xf numFmtId="0" fontId="5" fillId="0" borderId="16" xfId="0" applyFont="1" applyBorder="1"/>
    <xf numFmtId="0" fontId="3" fillId="0" borderId="16" xfId="0" applyFont="1" applyBorder="1"/>
    <xf numFmtId="2" fontId="3" fillId="0" borderId="15" xfId="0" applyNumberFormat="1" applyFont="1" applyBorder="1"/>
    <xf numFmtId="0" fontId="4" fillId="0" borderId="14" xfId="0" applyFont="1" applyBorder="1"/>
    <xf numFmtId="0" fontId="3" fillId="0" borderId="15" xfId="0" applyFont="1" applyFill="1" applyBorder="1"/>
    <xf numFmtId="167" fontId="3" fillId="0" borderId="15" xfId="0" applyNumberFormat="1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8" xfId="0" applyFont="1" applyFill="1" applyBorder="1" applyAlignment="1">
      <alignment horizontal="right"/>
    </xf>
    <xf numFmtId="0" fontId="6" fillId="0" borderId="19" xfId="0" applyFont="1" applyBorder="1"/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9" fillId="0" borderId="0" xfId="4" applyFont="1" applyAlignment="1" applyProtection="1">
      <alignment wrapText="1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4" fillId="0" borderId="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6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164" fontId="9" fillId="0" borderId="0" xfId="5" applyNumberFormat="1" applyFont="1" applyProtection="1"/>
    <xf numFmtId="44" fontId="8" fillId="0" borderId="0" xfId="5" applyFont="1" applyProtection="1"/>
    <xf numFmtId="164" fontId="8" fillId="0" borderId="0" xfId="5" applyNumberFormat="1" applyFont="1" applyBorder="1" applyProtection="1"/>
    <xf numFmtId="44" fontId="9" fillId="0" borderId="0" xfId="5" applyFont="1" applyProtection="1"/>
    <xf numFmtId="44" fontId="9" fillId="0" borderId="7" xfId="5" applyFont="1" applyBorder="1" applyProtection="1"/>
    <xf numFmtId="164" fontId="9" fillId="0" borderId="7" xfId="5" applyNumberFormat="1" applyFont="1" applyBorder="1" applyProtection="1"/>
    <xf numFmtId="164" fontId="8" fillId="0" borderId="7" xfId="5" applyNumberFormat="1" applyFont="1" applyBorder="1" applyProtection="1"/>
    <xf numFmtId="164" fontId="8" fillId="0" borderId="0" xfId="5" applyNumberFormat="1" applyFont="1" applyProtection="1"/>
    <xf numFmtId="164" fontId="9" fillId="0" borderId="0" xfId="5" applyNumberFormat="1" applyFont="1" applyBorder="1" applyProtection="1"/>
    <xf numFmtId="0" fontId="10" fillId="0" borderId="7" xfId="0" applyFont="1" applyBorder="1"/>
    <xf numFmtId="0" fontId="3" fillId="0" borderId="14" xfId="0" applyFont="1" applyFill="1" applyBorder="1"/>
    <xf numFmtId="0" fontId="0" fillId="0" borderId="0" xfId="0" applyFill="1"/>
    <xf numFmtId="0" fontId="9" fillId="0" borderId="9" xfId="4" applyFont="1" applyFill="1" applyBorder="1" applyProtection="1">
      <protection locked="0"/>
    </xf>
    <xf numFmtId="165" fontId="9" fillId="0" borderId="0" xfId="3" applyNumberFormat="1" applyFont="1" applyFill="1" applyBorder="1" applyProtection="1"/>
    <xf numFmtId="43" fontId="3" fillId="0" borderId="0" xfId="1" applyFont="1"/>
    <xf numFmtId="166" fontId="0" fillId="0" borderId="0" xfId="1" applyNumberFormat="1" applyFont="1"/>
    <xf numFmtId="166" fontId="4" fillId="0" borderId="4" xfId="1" applyNumberFormat="1" applyFont="1" applyBorder="1" applyAlignment="1">
      <alignment horizontal="center" wrapText="1"/>
    </xf>
    <xf numFmtId="166" fontId="4" fillId="3" borderId="16" xfId="1" applyNumberFormat="1" applyFont="1" applyFill="1" applyBorder="1"/>
    <xf numFmtId="166" fontId="3" fillId="0" borderId="16" xfId="1" applyNumberFormat="1" applyFont="1" applyBorder="1"/>
    <xf numFmtId="166" fontId="6" fillId="0" borderId="19" xfId="1" applyNumberFormat="1" applyFont="1" applyBorder="1"/>
    <xf numFmtId="44" fontId="0" fillId="0" borderId="0" xfId="0" applyNumberFormat="1"/>
    <xf numFmtId="44" fontId="4" fillId="0" borderId="0" xfId="0" applyNumberFormat="1" applyFont="1"/>
    <xf numFmtId="166" fontId="3" fillId="0" borderId="13" xfId="1" applyNumberFormat="1" applyFont="1" applyBorder="1"/>
    <xf numFmtId="166" fontId="3" fillId="3" borderId="16" xfId="1" applyNumberFormat="1" applyFont="1" applyFill="1" applyBorder="1"/>
    <xf numFmtId="0" fontId="12" fillId="0" borderId="0" xfId="0" applyFont="1"/>
    <xf numFmtId="0" fontId="4" fillId="0" borderId="20" xfId="0" applyFont="1" applyBorder="1"/>
    <xf numFmtId="0" fontId="4" fillId="0" borderId="8" xfId="0" applyFont="1" applyBorder="1"/>
    <xf numFmtId="0" fontId="4" fillId="0" borderId="8" xfId="0" applyFont="1" applyFill="1" applyBorder="1" applyAlignment="1">
      <alignment horizontal="right"/>
    </xf>
    <xf numFmtId="166" fontId="4" fillId="0" borderId="21" xfId="1" applyNumberFormat="1" applyFont="1" applyBorder="1"/>
    <xf numFmtId="0" fontId="12" fillId="0" borderId="22" xfId="0" applyFont="1" applyBorder="1"/>
    <xf numFmtId="0" fontId="12" fillId="0" borderId="23" xfId="0" applyFont="1" applyBorder="1"/>
    <xf numFmtId="0" fontId="12" fillId="0" borderId="23" xfId="0" applyFont="1" applyBorder="1" applyAlignment="1">
      <alignment horizontal="right"/>
    </xf>
    <xf numFmtId="0" fontId="0" fillId="0" borderId="25" xfId="0" applyBorder="1"/>
    <xf numFmtId="0" fontId="0" fillId="0" borderId="26" xfId="0" applyBorder="1"/>
    <xf numFmtId="44" fontId="12" fillId="0" borderId="23" xfId="0" applyNumberFormat="1" applyFont="1" applyBorder="1"/>
    <xf numFmtId="0" fontId="13" fillId="0" borderId="26" xfId="0" applyFont="1" applyBorder="1" applyAlignment="1">
      <alignment horizontal="right" indent="1"/>
    </xf>
    <xf numFmtId="166" fontId="13" fillId="0" borderId="26" xfId="0" applyNumberFormat="1" applyFont="1" applyBorder="1"/>
    <xf numFmtId="44" fontId="12" fillId="0" borderId="24" xfId="0" applyNumberFormat="1" applyFont="1" applyBorder="1"/>
    <xf numFmtId="0" fontId="3" fillId="0" borderId="16" xfId="0" applyFont="1" applyBorder="1"/>
    <xf numFmtId="0" fontId="0" fillId="0" borderId="0" xfId="0"/>
    <xf numFmtId="0" fontId="3" fillId="0" borderId="16" xfId="0" applyFont="1" applyBorder="1"/>
    <xf numFmtId="9" fontId="0" fillId="0" borderId="0" xfId="3" applyFont="1"/>
    <xf numFmtId="0" fontId="3" fillId="0" borderId="16" xfId="0" applyFont="1" applyBorder="1" applyAlignment="1">
      <alignment horizontal="right"/>
    </xf>
    <xf numFmtId="9" fontId="0" fillId="0" borderId="0" xfId="0" applyNumberFormat="1"/>
    <xf numFmtId="166" fontId="0" fillId="0" borderId="0" xfId="0" applyNumberFormat="1"/>
    <xf numFmtId="44" fontId="12" fillId="0" borderId="0" xfId="0" applyNumberFormat="1" applyFont="1"/>
    <xf numFmtId="166" fontId="3" fillId="0" borderId="14" xfId="1" applyNumberFormat="1" applyFont="1" applyBorder="1"/>
    <xf numFmtId="0" fontId="3" fillId="0" borderId="0" xfId="0" applyFont="1" applyFill="1" applyBorder="1"/>
    <xf numFmtId="0" fontId="4" fillId="0" borderId="4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14" xfId="0" applyFont="1" applyFill="1" applyBorder="1"/>
    <xf numFmtId="0" fontId="3" fillId="0" borderId="16" xfId="0" applyFont="1" applyFill="1" applyBorder="1"/>
    <xf numFmtId="2" fontId="3" fillId="0" borderId="15" xfId="0" applyNumberFormat="1" applyFont="1" applyFill="1" applyBorder="1"/>
    <xf numFmtId="0" fontId="0" fillId="0" borderId="0" xfId="0" applyFill="1" applyBorder="1"/>
    <xf numFmtId="166" fontId="3" fillId="0" borderId="16" xfId="1" applyNumberFormat="1" applyFont="1" applyFill="1" applyBorder="1"/>
    <xf numFmtId="166" fontId="0" fillId="0" borderId="0" xfId="1" applyNumberFormat="1" applyFont="1" applyFill="1"/>
    <xf numFmtId="0" fontId="3" fillId="0" borderId="6" xfId="0" applyFont="1" applyFill="1" applyBorder="1"/>
    <xf numFmtId="166" fontId="4" fillId="0" borderId="4" xfId="1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14" xfId="0" applyFont="1" applyFill="1" applyBorder="1" applyAlignment="1">
      <alignment horizontal="justify"/>
    </xf>
    <xf numFmtId="0" fontId="4" fillId="0" borderId="15" xfId="0" applyFont="1" applyFill="1" applyBorder="1"/>
    <xf numFmtId="166" fontId="4" fillId="0" borderId="16" xfId="1" applyNumberFormat="1" applyFont="1" applyFill="1" applyBorder="1"/>
    <xf numFmtId="0" fontId="0" fillId="0" borderId="5" xfId="0" applyFill="1" applyBorder="1" applyAlignment="1"/>
    <xf numFmtId="8" fontId="0" fillId="0" borderId="0" xfId="0" applyNumberFormat="1"/>
    <xf numFmtId="44" fontId="9" fillId="0" borderId="0" xfId="2" applyFont="1" applyFill="1" applyProtection="1"/>
    <xf numFmtId="10" fontId="9" fillId="0" borderId="0" xfId="3" applyNumberFormat="1" applyFont="1" applyFill="1" applyProtection="1"/>
    <xf numFmtId="3" fontId="9" fillId="0" borderId="0" xfId="4" applyNumberFormat="1" applyFont="1" applyFill="1" applyAlignment="1" applyProtection="1">
      <alignment horizontal="center"/>
      <protection locked="0"/>
    </xf>
    <xf numFmtId="44" fontId="9" fillId="0" borderId="0" xfId="2" applyFont="1" applyFill="1" applyBorder="1" applyProtection="1">
      <protection locked="0"/>
    </xf>
    <xf numFmtId="44" fontId="9" fillId="0" borderId="7" xfId="2" applyFont="1" applyFill="1" applyBorder="1" applyProtection="1">
      <protection locked="0"/>
    </xf>
    <xf numFmtId="44" fontId="0" fillId="0" borderId="0" xfId="2" applyFont="1"/>
    <xf numFmtId="5" fontId="8" fillId="0" borderId="0" xfId="4" applyNumberFormat="1" applyFont="1" applyBorder="1" applyAlignment="1" applyProtection="1">
      <alignment horizontal="center"/>
    </xf>
    <xf numFmtId="0" fontId="8" fillId="0" borderId="0" xfId="4" applyFont="1" applyBorder="1" applyAlignment="1" applyProtection="1">
      <alignment horizontal="center"/>
    </xf>
    <xf numFmtId="0" fontId="9" fillId="0" borderId="0" xfId="4" applyFont="1" applyFill="1" applyBorder="1" applyAlignment="1" applyProtection="1">
      <alignment horizontal="center"/>
      <protection locked="0"/>
    </xf>
    <xf numFmtId="0" fontId="9" fillId="0" borderId="0" xfId="4" applyFont="1" applyBorder="1" applyAlignment="1" applyProtection="1">
      <alignment horizontal="center"/>
      <protection locked="0"/>
    </xf>
    <xf numFmtId="3" fontId="9" fillId="0" borderId="0" xfId="4" applyNumberFormat="1" applyFont="1" applyFill="1" applyBorder="1" applyProtection="1">
      <protection locked="0"/>
    </xf>
    <xf numFmtId="0" fontId="4" fillId="0" borderId="16" xfId="0" applyFont="1" applyBorder="1"/>
    <xf numFmtId="0" fontId="4" fillId="0" borderId="16" xfId="0" applyFont="1" applyFill="1" applyBorder="1"/>
    <xf numFmtId="0" fontId="9" fillId="0" borderId="0" xfId="4" quotePrefix="1" applyFont="1" applyFill="1" applyBorder="1" applyProtection="1">
      <protection locked="0"/>
    </xf>
    <xf numFmtId="3" fontId="9" fillId="0" borderId="7" xfId="4" applyNumberFormat="1" applyFont="1" applyFill="1" applyBorder="1" applyAlignment="1" applyProtection="1">
      <alignment horizontal="center"/>
      <protection locked="0"/>
    </xf>
    <xf numFmtId="0" fontId="9" fillId="0" borderId="8" xfId="4" applyFont="1" applyFill="1" applyBorder="1" applyProtection="1">
      <protection locked="0"/>
    </xf>
    <xf numFmtId="0" fontId="2" fillId="0" borderId="0" xfId="4" applyFont="1"/>
    <xf numFmtId="44" fontId="9" fillId="0" borderId="0" xfId="5" applyFont="1" applyFill="1" applyProtection="1"/>
    <xf numFmtId="10" fontId="9" fillId="0" borderId="0" xfId="6" applyNumberFormat="1" applyFont="1" applyFill="1" applyProtection="1"/>
    <xf numFmtId="165" fontId="9" fillId="0" borderId="0" xfId="6" applyNumberFormat="1" applyFont="1" applyFill="1" applyBorder="1" applyProtection="1"/>
    <xf numFmtId="44" fontId="9" fillId="0" borderId="0" xfId="5" applyFont="1" applyFill="1" applyBorder="1" applyProtection="1">
      <protection locked="0"/>
    </xf>
    <xf numFmtId="0" fontId="9" fillId="0" borderId="7" xfId="4" quotePrefix="1" applyFont="1" applyFill="1" applyBorder="1" applyProtection="1">
      <protection locked="0"/>
    </xf>
    <xf numFmtId="0" fontId="9" fillId="0" borderId="7" xfId="4" applyFont="1" applyFill="1" applyBorder="1" applyProtection="1">
      <protection locked="0"/>
    </xf>
    <xf numFmtId="44" fontId="9" fillId="0" borderId="7" xfId="5" applyFont="1" applyFill="1" applyBorder="1" applyProtection="1"/>
    <xf numFmtId="0" fontId="0" fillId="4" borderId="0" xfId="0" applyFill="1"/>
    <xf numFmtId="164" fontId="9" fillId="0" borderId="7" xfId="2" applyNumberFormat="1" applyFont="1" applyFill="1" applyBorder="1" applyProtection="1"/>
    <xf numFmtId="0" fontId="8" fillId="0" borderId="0" xfId="4" applyFont="1" applyFill="1" applyProtection="1"/>
    <xf numFmtId="44" fontId="8" fillId="0" borderId="0" xfId="2" applyFont="1" applyFill="1" applyProtection="1"/>
    <xf numFmtId="5" fontId="9" fillId="0" borderId="0" xfId="4" applyNumberFormat="1" applyFont="1" applyFill="1" applyProtection="1"/>
    <xf numFmtId="5" fontId="8" fillId="0" borderId="7" xfId="4" applyNumberFormat="1" applyFont="1" applyFill="1" applyBorder="1" applyAlignment="1" applyProtection="1">
      <alignment horizontal="center"/>
    </xf>
    <xf numFmtId="44" fontId="9" fillId="0" borderId="7" xfId="2" applyFont="1" applyFill="1" applyBorder="1" applyProtection="1"/>
    <xf numFmtId="43" fontId="3" fillId="0" borderId="0" xfId="1" applyFont="1" applyFill="1"/>
    <xf numFmtId="1" fontId="11" fillId="0" borderId="0" xfId="4" applyNumberFormat="1" applyFont="1" applyFill="1" applyProtection="1"/>
    <xf numFmtId="0" fontId="11" fillId="0" borderId="0" xfId="4" applyFont="1" applyFill="1" applyProtection="1"/>
    <xf numFmtId="5" fontId="8" fillId="0" borderId="0" xfId="4" applyNumberFormat="1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horizontal="center"/>
    </xf>
    <xf numFmtId="44" fontId="9" fillId="0" borderId="0" xfId="2" applyFont="1" applyFill="1" applyBorder="1" applyProtection="1"/>
    <xf numFmtId="167" fontId="3" fillId="0" borderId="15" xfId="0" applyNumberFormat="1" applyFont="1" applyFill="1" applyBorder="1"/>
    <xf numFmtId="0" fontId="9" fillId="0" borderId="7" xfId="4" applyFont="1" applyFill="1" applyBorder="1" applyAlignment="1" applyProtection="1">
      <alignment horizontal="center"/>
      <protection locked="0"/>
    </xf>
    <xf numFmtId="44" fontId="9" fillId="0" borderId="7" xfId="5" applyFont="1" applyFill="1" applyBorder="1" applyProtection="1">
      <protection locked="0"/>
    </xf>
    <xf numFmtId="44" fontId="9" fillId="0" borderId="0" xfId="5" applyFont="1" applyFill="1" applyBorder="1" applyProtection="1"/>
    <xf numFmtId="0" fontId="0" fillId="0" borderId="0" xfId="0" applyBorder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7">
    <cellStyle name="Comma" xfId="1" builtinId="3"/>
    <cellStyle name="Currency" xfId="2" builtinId="4"/>
    <cellStyle name="Currency 2" xfId="5"/>
    <cellStyle name="Normal" xfId="0" builtinId="0"/>
    <cellStyle name="Normal_project cost" xfId="4"/>
    <cellStyle name="Percent" xfId="3" builtinId="5"/>
    <cellStyle name="Percent 2" xfId="6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5:AB82"/>
  <sheetViews>
    <sheetView tabSelected="1" zoomScale="75" zoomScaleNormal="75" workbookViewId="0">
      <selection activeCell="AD28" sqref="AD28"/>
    </sheetView>
  </sheetViews>
  <sheetFormatPr defaultRowHeight="13.8" x14ac:dyDescent="0.25"/>
  <cols>
    <col min="1" max="1" width="6.19921875" customWidth="1"/>
    <col min="2" max="2" width="4.09765625" customWidth="1"/>
    <col min="3" max="3" width="6" customWidth="1"/>
    <col min="4" max="4" width="6.09765625" customWidth="1"/>
    <col min="5" max="5" width="39.69921875" customWidth="1"/>
    <col min="6" max="6" width="9.8984375" customWidth="1"/>
    <col min="9" max="9" width="10.09765625" customWidth="1"/>
    <col min="14" max="23" width="0" hidden="1" customWidth="1"/>
    <col min="24" max="24" width="10.5" hidden="1" customWidth="1"/>
    <col min="25" max="25" width="0" hidden="1" customWidth="1"/>
    <col min="27" max="27" width="8.69921875" style="136"/>
  </cols>
  <sheetData>
    <row r="5" spans="1:26" ht="35.4" customHeight="1" x14ac:dyDescent="0.3">
      <c r="A5" s="231" t="s">
        <v>375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</row>
    <row r="6" spans="1:26" ht="17.399999999999999" x14ac:dyDescent="0.3">
      <c r="A6" s="232" t="s">
        <v>376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</row>
    <row r="7" spans="1:26" ht="18" thickBot="1" x14ac:dyDescent="0.35">
      <c r="A7" s="1"/>
      <c r="B7" s="2"/>
      <c r="C7" s="2"/>
      <c r="D7" s="2"/>
      <c r="E7" s="2"/>
      <c r="F7" s="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7" thickBot="1" x14ac:dyDescent="0.3">
      <c r="A8" s="4" t="s">
        <v>2</v>
      </c>
      <c r="B8" s="4"/>
      <c r="C8" s="5"/>
      <c r="D8" s="6" t="s">
        <v>3</v>
      </c>
      <c r="E8" s="5" t="s">
        <v>4</v>
      </c>
      <c r="F8" s="173" t="s">
        <v>419</v>
      </c>
      <c r="G8" s="174" t="s">
        <v>377</v>
      </c>
      <c r="H8" s="174" t="s">
        <v>378</v>
      </c>
      <c r="I8" s="174" t="s">
        <v>379</v>
      </c>
      <c r="J8" s="174" t="s">
        <v>380</v>
      </c>
      <c r="K8" s="174" t="s">
        <v>381</v>
      </c>
      <c r="L8" s="174" t="s">
        <v>382</v>
      </c>
      <c r="M8" s="174" t="s">
        <v>383</v>
      </c>
      <c r="N8" s="174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7" t="s">
        <v>5</v>
      </c>
    </row>
    <row r="9" spans="1:26" x14ac:dyDescent="0.25">
      <c r="A9" s="92"/>
      <c r="B9" s="93"/>
      <c r="C9" s="93"/>
      <c r="D9" s="93"/>
      <c r="E9" s="93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</row>
    <row r="10" spans="1:26" x14ac:dyDescent="0.25">
      <c r="A10" s="95" t="s">
        <v>145</v>
      </c>
      <c r="B10" s="96" t="s">
        <v>6</v>
      </c>
      <c r="C10" s="97"/>
      <c r="D10" s="97"/>
      <c r="E10" s="97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9">
        <f>SUM(Z11:Z23)</f>
        <v>1779</v>
      </c>
    </row>
    <row r="11" spans="1:26" x14ac:dyDescent="0.25">
      <c r="A11" s="100"/>
      <c r="B11" s="101">
        <v>1.1000000000000001</v>
      </c>
      <c r="C11" s="101" t="s">
        <v>6</v>
      </c>
      <c r="D11" s="101"/>
      <c r="E11" s="101"/>
      <c r="F11" s="103">
        <f>'EST HRS (Prime-)'!$Z12</f>
        <v>252</v>
      </c>
      <c r="G11" s="103">
        <f>'EST HRS (Sub 1)'!$Z12</f>
        <v>0</v>
      </c>
      <c r="H11" s="103">
        <f>'EST HRS (Sub-2)'!$Z12</f>
        <v>0</v>
      </c>
      <c r="I11" s="103">
        <f>'EST HRS (Sub-3)'!$Z12</f>
        <v>0</v>
      </c>
      <c r="J11" s="103">
        <f>'EST HRS (Sub-4)'!$Z12</f>
        <v>12</v>
      </c>
      <c r="K11" s="103">
        <f>'EST HRS (Sub-5)'!$Z12</f>
        <v>0</v>
      </c>
      <c r="L11" s="103">
        <f>'EST HRS (Sub-6)'!$Z12</f>
        <v>0</v>
      </c>
      <c r="M11" s="103">
        <f>'EST HRS (Sub-7)'!$Z12</f>
        <v>0</v>
      </c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200">
        <f t="shared" ref="Z11:Z15" si="0">SUM(F11:Y11)</f>
        <v>264</v>
      </c>
    </row>
    <row r="12" spans="1:26" hidden="1" x14ac:dyDescent="0.25">
      <c r="A12" s="100"/>
      <c r="B12" s="101">
        <v>1.2</v>
      </c>
      <c r="C12" s="104" t="s">
        <v>336</v>
      </c>
      <c r="D12" s="104"/>
      <c r="E12" s="101"/>
      <c r="F12" s="103">
        <f>'EST HRS (Prime-)'!$Z13</f>
        <v>0</v>
      </c>
      <c r="G12" s="103">
        <f>'EST HRS (Sub 1)'!$Z13</f>
        <v>0</v>
      </c>
      <c r="H12" s="103">
        <f>'EST HRS (Sub-2)'!$Z13</f>
        <v>0</v>
      </c>
      <c r="I12" s="103">
        <f>'EST HRS (Sub-3)'!$Z13</f>
        <v>0</v>
      </c>
      <c r="J12" s="103">
        <f>'EST HRS (Sub-4)'!$Z13</f>
        <v>0</v>
      </c>
      <c r="K12" s="103">
        <f>'EST HRS (Sub-5)'!$Z13</f>
        <v>0</v>
      </c>
      <c r="L12" s="103">
        <f>'EST HRS (Sub-6)'!$Z13</f>
        <v>0</v>
      </c>
      <c r="M12" s="103">
        <f>'EST HRS (Sub-7)'!$Z13</f>
        <v>0</v>
      </c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200">
        <f t="shared" si="0"/>
        <v>0</v>
      </c>
    </row>
    <row r="13" spans="1:26" hidden="1" x14ac:dyDescent="0.25">
      <c r="A13" s="105"/>
      <c r="B13" s="101">
        <v>1.3</v>
      </c>
      <c r="C13" s="101" t="s">
        <v>336</v>
      </c>
      <c r="D13" s="101"/>
      <c r="E13" s="101"/>
      <c r="F13" s="103">
        <f>'EST HRS (Prime-)'!$Z14</f>
        <v>0</v>
      </c>
      <c r="G13" s="103">
        <f>'EST HRS (Sub 1)'!$Z14</f>
        <v>0</v>
      </c>
      <c r="H13" s="103">
        <f>'EST HRS (Sub-2)'!$Z14</f>
        <v>0</v>
      </c>
      <c r="I13" s="103">
        <f>'EST HRS (Sub-3)'!$Z14</f>
        <v>0</v>
      </c>
      <c r="J13" s="103">
        <f>'EST HRS (Sub-4)'!$Z14</f>
        <v>0</v>
      </c>
      <c r="K13" s="103">
        <f>'EST HRS (Sub-5)'!$Z14</f>
        <v>0</v>
      </c>
      <c r="L13" s="103">
        <f>'EST HRS (Sub-6)'!$Z14</f>
        <v>0</v>
      </c>
      <c r="M13" s="103">
        <f>'EST HRS (Sub-7)'!$Z14</f>
        <v>0</v>
      </c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200">
        <f t="shared" si="0"/>
        <v>0</v>
      </c>
    </row>
    <row r="14" spans="1:26" x14ac:dyDescent="0.25">
      <c r="A14" s="105"/>
      <c r="B14" s="101">
        <v>1.2</v>
      </c>
      <c r="C14" s="101" t="s">
        <v>36</v>
      </c>
      <c r="D14" s="101"/>
      <c r="E14" s="101"/>
      <c r="F14" s="103">
        <f>'EST HRS (Prime-)'!$Z15</f>
        <v>86</v>
      </c>
      <c r="G14" s="103">
        <f>'EST HRS (Sub 1)'!$Z15</f>
        <v>0</v>
      </c>
      <c r="H14" s="103">
        <f>'EST HRS (Sub-2)'!$Z15</f>
        <v>0</v>
      </c>
      <c r="I14" s="103">
        <f>'EST HRS (Sub-3)'!$Z15</f>
        <v>0</v>
      </c>
      <c r="J14" s="103">
        <f>'EST HRS (Sub-4)'!$Z15</f>
        <v>0</v>
      </c>
      <c r="K14" s="103">
        <f>'EST HRS (Sub-5)'!$Z15</f>
        <v>0</v>
      </c>
      <c r="L14" s="103">
        <f>'EST HRS (Sub-6)'!$Z15</f>
        <v>0</v>
      </c>
      <c r="M14" s="103">
        <f>'EST HRS (Sub-7)'!$Z15</f>
        <v>0</v>
      </c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200">
        <f t="shared" si="0"/>
        <v>86</v>
      </c>
    </row>
    <row r="15" spans="1:26" x14ac:dyDescent="0.25">
      <c r="A15" s="105"/>
      <c r="B15" s="101">
        <v>1.3</v>
      </c>
      <c r="C15" s="101" t="s">
        <v>37</v>
      </c>
      <c r="D15" s="101"/>
      <c r="E15" s="101"/>
      <c r="F15" s="103">
        <f>'EST HRS (Prime-)'!$Z16</f>
        <v>30</v>
      </c>
      <c r="G15" s="103">
        <f>'EST HRS (Sub 1)'!$Z16</f>
        <v>0</v>
      </c>
      <c r="H15" s="103">
        <f>'EST HRS (Sub-2)'!$Z16</f>
        <v>0</v>
      </c>
      <c r="I15" s="103">
        <f>'EST HRS (Sub-3)'!$Z16</f>
        <v>0</v>
      </c>
      <c r="J15" s="103">
        <f>'EST HRS (Sub-4)'!$Z16</f>
        <v>0</v>
      </c>
      <c r="K15" s="103">
        <f>'EST HRS (Sub-5)'!$Z16</f>
        <v>0</v>
      </c>
      <c r="L15" s="103">
        <f>'EST HRS (Sub-6)'!$Z16</f>
        <v>0</v>
      </c>
      <c r="M15" s="103">
        <f>'EST HRS (Sub-7)'!$Z16</f>
        <v>0</v>
      </c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200">
        <f t="shared" si="0"/>
        <v>30</v>
      </c>
    </row>
    <row r="16" spans="1:26" x14ac:dyDescent="0.25">
      <c r="A16" s="105"/>
      <c r="B16" s="101">
        <v>1.4</v>
      </c>
      <c r="C16" s="101" t="s">
        <v>38</v>
      </c>
      <c r="D16" s="101"/>
      <c r="E16" s="101"/>
      <c r="F16" s="103">
        <f>'EST HRS (Prime-)'!$Z17</f>
        <v>0</v>
      </c>
      <c r="G16" s="103">
        <f>'EST HRS (Sub 1)'!$Z17</f>
        <v>0</v>
      </c>
      <c r="H16" s="103">
        <f>'EST HRS (Sub-2)'!$Z17</f>
        <v>0</v>
      </c>
      <c r="I16" s="103">
        <f>'EST HRS (Sub-3)'!$Z17</f>
        <v>0</v>
      </c>
      <c r="J16" s="103">
        <f>'EST HRS (Sub-4)'!$Z17</f>
        <v>0</v>
      </c>
      <c r="K16" s="103">
        <f>'EST HRS (Sub-5)'!$Z17</f>
        <v>0</v>
      </c>
      <c r="L16" s="103">
        <f>'EST HRS (Sub-6)'!$Z17</f>
        <v>0</v>
      </c>
      <c r="M16" s="103">
        <f>'EST HRS (Sub-7)'!$Z17</f>
        <v>0</v>
      </c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200"/>
    </row>
    <row r="17" spans="1:26" x14ac:dyDescent="0.25">
      <c r="A17" s="105"/>
      <c r="B17" s="101"/>
      <c r="C17" s="106" t="s">
        <v>364</v>
      </c>
      <c r="D17" s="101"/>
      <c r="E17" s="101" t="s">
        <v>39</v>
      </c>
      <c r="F17" s="103">
        <f>'EST HRS (Prime-)'!$Z18</f>
        <v>64</v>
      </c>
      <c r="G17" s="103">
        <f>'EST HRS (Sub 1)'!$Z18</f>
        <v>28</v>
      </c>
      <c r="H17" s="103">
        <f>'EST HRS (Sub-2)'!$Z18</f>
        <v>0</v>
      </c>
      <c r="I17" s="103">
        <f>'EST HRS (Sub-3)'!$Z18</f>
        <v>4</v>
      </c>
      <c r="J17" s="103">
        <f>'EST HRS (Sub-4)'!$Z18</f>
        <v>4</v>
      </c>
      <c r="K17" s="103">
        <f>'EST HRS (Sub-5)'!$Z18</f>
        <v>4</v>
      </c>
      <c r="L17" s="103">
        <f>'EST HRS (Sub-6)'!$Z18</f>
        <v>4</v>
      </c>
      <c r="M17" s="103">
        <f>'EST HRS (Sub-7)'!$Z18</f>
        <v>4</v>
      </c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200">
        <f t="shared" ref="Z17:Z45" si="1">SUM(F17:Y17)</f>
        <v>112</v>
      </c>
    </row>
    <row r="18" spans="1:26" x14ac:dyDescent="0.25">
      <c r="A18" s="105"/>
      <c r="B18" s="101"/>
      <c r="C18" s="106" t="s">
        <v>365</v>
      </c>
      <c r="D18" s="101"/>
      <c r="E18" s="101" t="s">
        <v>40</v>
      </c>
      <c r="F18" s="103">
        <f>'EST HRS (Prime-)'!$Z19</f>
        <v>30</v>
      </c>
      <c r="G18" s="103">
        <f>'EST HRS (Sub 1)'!$Z19</f>
        <v>27</v>
      </c>
      <c r="H18" s="103">
        <f>'EST HRS (Sub-2)'!$Z19</f>
        <v>0</v>
      </c>
      <c r="I18" s="103">
        <f>'EST HRS (Sub-3)'!$Z19</f>
        <v>36</v>
      </c>
      <c r="J18" s="103">
        <f>'EST HRS (Sub-4)'!$Z19</f>
        <v>12</v>
      </c>
      <c r="K18" s="103">
        <f>'EST HRS (Sub-5)'!$Z19</f>
        <v>13</v>
      </c>
      <c r="L18" s="103">
        <f>'EST HRS (Sub-6)'!$Z19</f>
        <v>16</v>
      </c>
      <c r="M18" s="103">
        <f>'EST HRS (Sub-7)'!$Z19</f>
        <v>8</v>
      </c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200">
        <f t="shared" si="1"/>
        <v>142</v>
      </c>
    </row>
    <row r="19" spans="1:26" x14ac:dyDescent="0.25">
      <c r="A19" s="105"/>
      <c r="B19" s="101">
        <v>1.5</v>
      </c>
      <c r="C19" s="101" t="s">
        <v>43</v>
      </c>
      <c r="D19" s="101"/>
      <c r="E19" s="101"/>
      <c r="F19" s="103">
        <f>'EST HRS (Prime-)'!$Z20</f>
        <v>4</v>
      </c>
      <c r="G19" s="103">
        <f>'EST HRS (Sub 1)'!$Z20</f>
        <v>0</v>
      </c>
      <c r="H19" s="103">
        <f>'EST HRS (Sub-2)'!$Z20</f>
        <v>0</v>
      </c>
      <c r="I19" s="103">
        <f>'EST HRS (Sub-3)'!$Z20</f>
        <v>0</v>
      </c>
      <c r="J19" s="103">
        <f>'EST HRS (Sub-4)'!$Z20</f>
        <v>0</v>
      </c>
      <c r="K19" s="103">
        <f>'EST HRS (Sub-5)'!$Z20</f>
        <v>0</v>
      </c>
      <c r="L19" s="103">
        <f>'EST HRS (Sub-6)'!$Z20</f>
        <v>0</v>
      </c>
      <c r="M19" s="103">
        <f>'EST HRS (Sub-7)'!$Z20</f>
        <v>0</v>
      </c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00">
        <f t="shared" si="1"/>
        <v>4</v>
      </c>
    </row>
    <row r="20" spans="1:26" x14ac:dyDescent="0.25">
      <c r="A20" s="105"/>
      <c r="B20" s="101">
        <v>1.6</v>
      </c>
      <c r="C20" s="101" t="s">
        <v>41</v>
      </c>
      <c r="D20" s="101"/>
      <c r="E20" s="101"/>
      <c r="F20" s="103">
        <f>'EST HRS (Prime-)'!$Z21</f>
        <v>240</v>
      </c>
      <c r="G20" s="103">
        <f>'EST HRS (Sub 1)'!$Z21</f>
        <v>24</v>
      </c>
      <c r="H20" s="103">
        <f>'EST HRS (Sub-2)'!$Z21</f>
        <v>36</v>
      </c>
      <c r="I20" s="103">
        <f>'EST HRS (Sub-3)'!$Z21</f>
        <v>24</v>
      </c>
      <c r="J20" s="103">
        <f>'EST HRS (Sub-4)'!$Z21</f>
        <v>44</v>
      </c>
      <c r="K20" s="103">
        <f>'EST HRS (Sub-5)'!$Z21</f>
        <v>24</v>
      </c>
      <c r="L20" s="103">
        <f>'EST HRS (Sub-6)'!$Z21</f>
        <v>11</v>
      </c>
      <c r="M20" s="103">
        <f>'EST HRS (Sub-7)'!$Z21</f>
        <v>12</v>
      </c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200">
        <f t="shared" si="1"/>
        <v>415</v>
      </c>
    </row>
    <row r="21" spans="1:26" x14ac:dyDescent="0.25">
      <c r="A21" s="105"/>
      <c r="B21" s="107">
        <v>1.7</v>
      </c>
      <c r="C21" s="101" t="s">
        <v>42</v>
      </c>
      <c r="D21" s="101"/>
      <c r="E21" s="101"/>
      <c r="F21" s="103">
        <f>'EST HRS (Prime-)'!$Z22</f>
        <v>80</v>
      </c>
      <c r="G21" s="103">
        <f>'EST HRS (Sub 1)'!$Z22</f>
        <v>0</v>
      </c>
      <c r="H21" s="103">
        <f>'EST HRS (Sub-2)'!$Z22</f>
        <v>0</v>
      </c>
      <c r="I21" s="103">
        <f>'EST HRS (Sub-3)'!$Z22</f>
        <v>0</v>
      </c>
      <c r="J21" s="103">
        <f>'EST HRS (Sub-4)'!$Z22</f>
        <v>0</v>
      </c>
      <c r="K21" s="103">
        <f>'EST HRS (Sub-5)'!$Z22</f>
        <v>0</v>
      </c>
      <c r="L21" s="103">
        <f>'EST HRS (Sub-6)'!$Z22</f>
        <v>0</v>
      </c>
      <c r="M21" s="103">
        <f>'EST HRS (Sub-7)'!$Z22</f>
        <v>0</v>
      </c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200">
        <f t="shared" si="1"/>
        <v>80</v>
      </c>
    </row>
    <row r="22" spans="1:26" x14ac:dyDescent="0.25">
      <c r="A22" s="105"/>
      <c r="B22" s="107">
        <v>1.8</v>
      </c>
      <c r="C22" s="101" t="s">
        <v>44</v>
      </c>
      <c r="D22" s="101"/>
      <c r="E22" s="101"/>
      <c r="F22" s="103">
        <f>'EST HRS (Prime-)'!$Z23</f>
        <v>646</v>
      </c>
      <c r="G22" s="103">
        <f>'EST HRS (Sub 1)'!$Z23</f>
        <v>0</v>
      </c>
      <c r="H22" s="103">
        <f>'EST HRS (Sub-2)'!$Z23</f>
        <v>0</v>
      </c>
      <c r="I22" s="103">
        <f>'EST HRS (Sub-3)'!$Z23</f>
        <v>0</v>
      </c>
      <c r="J22" s="103">
        <f>'EST HRS (Sub-4)'!$Z23</f>
        <v>0</v>
      </c>
      <c r="K22" s="103">
        <f>'EST HRS (Sub-5)'!$Z23</f>
        <v>0</v>
      </c>
      <c r="L22" s="103">
        <f>'EST HRS (Sub-6)'!$Z23</f>
        <v>0</v>
      </c>
      <c r="M22" s="103">
        <f>'EST HRS (Sub-7)'!$Z23</f>
        <v>0</v>
      </c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200">
        <f t="shared" si="1"/>
        <v>646</v>
      </c>
    </row>
    <row r="23" spans="1:26" hidden="1" x14ac:dyDescent="0.25">
      <c r="A23" s="105"/>
      <c r="B23" s="104">
        <v>1.1100000000000001</v>
      </c>
      <c r="C23" s="101" t="s">
        <v>7</v>
      </c>
      <c r="D23" s="101"/>
      <c r="E23" s="101"/>
      <c r="F23" s="103">
        <f>'EST HRS (Prime-)'!$Z24</f>
        <v>0</v>
      </c>
      <c r="G23" s="103">
        <f>'EST HRS (Sub 1)'!$Z24</f>
        <v>0</v>
      </c>
      <c r="H23" s="103">
        <f>'EST HRS (Sub-2)'!$Z24</f>
        <v>0</v>
      </c>
      <c r="I23" s="103">
        <f>'EST HRS (Sub-3)'!$Z24</f>
        <v>0</v>
      </c>
      <c r="J23" s="103">
        <f>'EST HRS (Sub-4)'!$Z24</f>
        <v>0</v>
      </c>
      <c r="K23" s="103">
        <f>'EST HRS (Sub-5)'!$Z24</f>
        <v>0</v>
      </c>
      <c r="L23" s="103">
        <f>'EST HRS (Sub-6)'!$Z24</f>
        <v>0</v>
      </c>
      <c r="M23" s="103">
        <f>'EST HRS (Sub-7)'!$Z24</f>
        <v>0</v>
      </c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200">
        <f t="shared" si="1"/>
        <v>0</v>
      </c>
    </row>
    <row r="24" spans="1:26" x14ac:dyDescent="0.25">
      <c r="A24" s="95" t="s">
        <v>146</v>
      </c>
      <c r="B24" s="96" t="s">
        <v>45</v>
      </c>
      <c r="C24" s="97"/>
      <c r="D24" s="97"/>
      <c r="E24" s="97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9">
        <f>SUM(Z25:Z34)</f>
        <v>1434</v>
      </c>
    </row>
    <row r="25" spans="1:26" s="136" customFormat="1" x14ac:dyDescent="0.25">
      <c r="A25" s="135"/>
      <c r="B25" s="106">
        <v>2.1</v>
      </c>
      <c r="C25" s="106" t="s">
        <v>46</v>
      </c>
      <c r="D25" s="106"/>
      <c r="E25" s="106"/>
      <c r="F25" s="176">
        <f>'EST HRS (Prime-)'!$Z26</f>
        <v>8</v>
      </c>
      <c r="G25" s="176">
        <f>'EST HRS (Sub 1)'!$Z26</f>
        <v>38</v>
      </c>
      <c r="H25" s="176">
        <f>'EST HRS (Sub-2)'!$Z26</f>
        <v>0</v>
      </c>
      <c r="I25" s="176">
        <f>'EST HRS (Sub-3)'!$Z26</f>
        <v>0</v>
      </c>
      <c r="J25" s="176">
        <f>'EST HRS (Sub-4)'!$Z26</f>
        <v>0</v>
      </c>
      <c r="K25" s="176">
        <f>'EST HRS (Sub-5)'!$Z26</f>
        <v>0</v>
      </c>
      <c r="L25" s="176">
        <f>'EST HRS (Sub-6)'!$Z26</f>
        <v>0</v>
      </c>
      <c r="M25" s="176">
        <f>'EST HRS (Sub-7)'!$Z26</f>
        <v>0</v>
      </c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201">
        <f t="shared" si="1"/>
        <v>46</v>
      </c>
    </row>
    <row r="26" spans="1:26" s="136" customFormat="1" x14ac:dyDescent="0.25">
      <c r="A26" s="135"/>
      <c r="B26" s="106">
        <v>2.2000000000000002</v>
      </c>
      <c r="C26" s="177" t="s">
        <v>94</v>
      </c>
      <c r="D26" s="177"/>
      <c r="E26" s="106"/>
      <c r="F26" s="176">
        <f>'EST HRS (Prime-)'!$Z27</f>
        <v>80</v>
      </c>
      <c r="G26" s="176">
        <f>'EST HRS (Sub 1)'!$Z27</f>
        <v>213</v>
      </c>
      <c r="H26" s="176">
        <f>'EST HRS (Sub-2)'!$Z27</f>
        <v>0</v>
      </c>
      <c r="I26" s="176">
        <f>'EST HRS (Sub-3)'!$Z27</f>
        <v>0</v>
      </c>
      <c r="J26" s="176">
        <f>'EST HRS (Sub-4)'!$Z27</f>
        <v>0</v>
      </c>
      <c r="K26" s="176">
        <f>'EST HRS (Sub-5)'!$Z27</f>
        <v>0</v>
      </c>
      <c r="L26" s="176">
        <f>'EST HRS (Sub-6)'!$Z27</f>
        <v>0</v>
      </c>
      <c r="M26" s="176">
        <f>'EST HRS (Sub-7)'!$Z27</f>
        <v>0</v>
      </c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201">
        <f t="shared" si="1"/>
        <v>293</v>
      </c>
    </row>
    <row r="27" spans="1:26" s="136" customFormat="1" hidden="1" x14ac:dyDescent="0.25">
      <c r="A27" s="175"/>
      <c r="B27" s="106">
        <v>2.2999999999999998</v>
      </c>
      <c r="C27" s="106" t="s">
        <v>336</v>
      </c>
      <c r="D27" s="106"/>
      <c r="E27" s="106"/>
      <c r="F27" s="176">
        <f>'EST HRS (Prime-)'!$Z28</f>
        <v>0</v>
      </c>
      <c r="G27" s="176">
        <f>'EST HRS (Sub 1)'!$Z28</f>
        <v>0</v>
      </c>
      <c r="H27" s="176">
        <f>'EST HRS (Sub-2)'!$Z28</f>
        <v>0</v>
      </c>
      <c r="I27" s="176">
        <f>'EST HRS (Sub-3)'!$Z28</f>
        <v>0</v>
      </c>
      <c r="J27" s="176">
        <f>'EST HRS (Sub-4)'!$Z28</f>
        <v>0</v>
      </c>
      <c r="K27" s="176">
        <f>'EST HRS (Sub-5)'!$Z28</f>
        <v>0</v>
      </c>
      <c r="L27" s="176">
        <f>'EST HRS (Sub-6)'!$Z28</f>
        <v>0</v>
      </c>
      <c r="M27" s="176">
        <f>'EST HRS (Sub-7)'!$Z28</f>
        <v>0</v>
      </c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201">
        <f t="shared" si="1"/>
        <v>0</v>
      </c>
    </row>
    <row r="28" spans="1:26" s="136" customFormat="1" x14ac:dyDescent="0.25">
      <c r="A28" s="175"/>
      <c r="B28" s="106">
        <v>2.2999999999999998</v>
      </c>
      <c r="C28" s="106" t="s">
        <v>48</v>
      </c>
      <c r="D28" s="106"/>
      <c r="E28" s="106"/>
      <c r="F28" s="176">
        <f>'EST HRS (Prime-)'!$Z29</f>
        <v>46</v>
      </c>
      <c r="G28" s="176">
        <f>'EST HRS (Sub 1)'!$Z29</f>
        <v>302</v>
      </c>
      <c r="H28" s="176">
        <f>'EST HRS (Sub-2)'!$Z29</f>
        <v>0</v>
      </c>
      <c r="I28" s="176">
        <f>'EST HRS (Sub-3)'!$Z29</f>
        <v>0</v>
      </c>
      <c r="J28" s="176">
        <f>'EST HRS (Sub-4)'!$Z29</f>
        <v>0</v>
      </c>
      <c r="K28" s="176">
        <f>'EST HRS (Sub-5)'!$Z29</f>
        <v>0</v>
      </c>
      <c r="L28" s="176">
        <f>'EST HRS (Sub-6)'!$Z29</f>
        <v>0</v>
      </c>
      <c r="M28" s="176">
        <f>'EST HRS (Sub-7)'!$Z29</f>
        <v>0</v>
      </c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201">
        <f t="shared" si="1"/>
        <v>348</v>
      </c>
    </row>
    <row r="29" spans="1:26" s="136" customFormat="1" hidden="1" x14ac:dyDescent="0.25">
      <c r="A29" s="175"/>
      <c r="B29" s="106">
        <v>2.5</v>
      </c>
      <c r="C29" s="106" t="s">
        <v>336</v>
      </c>
      <c r="D29" s="106"/>
      <c r="E29" s="106"/>
      <c r="F29" s="176">
        <f>'EST HRS (Prime-)'!$Z30</f>
        <v>0</v>
      </c>
      <c r="G29" s="176">
        <f>'EST HRS (Sub 1)'!$Z30</f>
        <v>0</v>
      </c>
      <c r="H29" s="176">
        <f>'EST HRS (Sub-2)'!$Z30</f>
        <v>0</v>
      </c>
      <c r="I29" s="176">
        <f>'EST HRS (Sub-3)'!$Z30</f>
        <v>0</v>
      </c>
      <c r="J29" s="176">
        <f>'EST HRS (Sub-4)'!$Z30</f>
        <v>0</v>
      </c>
      <c r="K29" s="176">
        <f>'EST HRS (Sub-5)'!$Z30</f>
        <v>0</v>
      </c>
      <c r="L29" s="176">
        <f>'EST HRS (Sub-6)'!$Z30</f>
        <v>0</v>
      </c>
      <c r="M29" s="176">
        <f>'EST HRS (Sub-7)'!$Z30</f>
        <v>0</v>
      </c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201">
        <f t="shared" si="1"/>
        <v>0</v>
      </c>
    </row>
    <row r="30" spans="1:26" s="136" customFormat="1" x14ac:dyDescent="0.25">
      <c r="A30" s="175"/>
      <c r="B30" s="106">
        <v>2.4</v>
      </c>
      <c r="C30" s="106" t="s">
        <v>50</v>
      </c>
      <c r="D30" s="106"/>
      <c r="E30" s="106"/>
      <c r="F30" s="176">
        <f>'EST HRS (Prime-)'!$Z31</f>
        <v>0</v>
      </c>
      <c r="G30" s="176">
        <f>'EST HRS (Sub 1)'!$Z31</f>
        <v>48</v>
      </c>
      <c r="H30" s="176">
        <f>'EST HRS (Sub-2)'!$Z31</f>
        <v>0</v>
      </c>
      <c r="I30" s="176">
        <f>'EST HRS (Sub-3)'!$Z31</f>
        <v>0</v>
      </c>
      <c r="J30" s="176">
        <f>'EST HRS (Sub-4)'!$Z31</f>
        <v>0</v>
      </c>
      <c r="K30" s="176">
        <f>'EST HRS (Sub-5)'!$Z31</f>
        <v>0</v>
      </c>
      <c r="L30" s="176">
        <f>'EST HRS (Sub-6)'!$Z31</f>
        <v>0</v>
      </c>
      <c r="M30" s="176">
        <f>'EST HRS (Sub-7)'!$Z31</f>
        <v>0</v>
      </c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201">
        <f t="shared" si="1"/>
        <v>48</v>
      </c>
    </row>
    <row r="31" spans="1:26" s="136" customFormat="1" hidden="1" x14ac:dyDescent="0.25">
      <c r="A31" s="175"/>
      <c r="B31" s="106">
        <v>2.7</v>
      </c>
      <c r="C31" s="106" t="s">
        <v>336</v>
      </c>
      <c r="D31" s="106"/>
      <c r="E31" s="106"/>
      <c r="F31" s="176">
        <f>'EST HRS (Prime-)'!$Z32</f>
        <v>0</v>
      </c>
      <c r="G31" s="176">
        <f>'EST HRS (Sub 1)'!$Z32</f>
        <v>0</v>
      </c>
      <c r="H31" s="176">
        <f>'EST HRS (Sub-2)'!$Z32</f>
        <v>0</v>
      </c>
      <c r="I31" s="176">
        <f>'EST HRS (Sub-3)'!$Z32</f>
        <v>0</v>
      </c>
      <c r="J31" s="176">
        <f>'EST HRS (Sub-4)'!$Z32</f>
        <v>0</v>
      </c>
      <c r="K31" s="176">
        <f>'EST HRS (Sub-5)'!$Z32</f>
        <v>0</v>
      </c>
      <c r="L31" s="176">
        <f>'EST HRS (Sub-6)'!$Z32</f>
        <v>0</v>
      </c>
      <c r="M31" s="176">
        <f>'EST HRS (Sub-7)'!$Z32</f>
        <v>0</v>
      </c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201">
        <f t="shared" si="1"/>
        <v>0</v>
      </c>
    </row>
    <row r="32" spans="1:26" s="136" customFormat="1" x14ac:dyDescent="0.25">
      <c r="A32" s="175"/>
      <c r="B32" s="106">
        <v>2.5</v>
      </c>
      <c r="C32" s="106" t="s">
        <v>52</v>
      </c>
      <c r="D32" s="106"/>
      <c r="E32" s="106"/>
      <c r="F32" s="176">
        <f>'EST HRS (Prime-)'!$Z33</f>
        <v>178</v>
      </c>
      <c r="G32" s="176">
        <f>'EST HRS (Sub 1)'!$Z33</f>
        <v>182</v>
      </c>
      <c r="H32" s="176">
        <f>'EST HRS (Sub-2)'!$Z33</f>
        <v>0</v>
      </c>
      <c r="I32" s="176">
        <f>'EST HRS (Sub-3)'!$Z33</f>
        <v>0</v>
      </c>
      <c r="J32" s="176">
        <f>'EST HRS (Sub-4)'!$Z33</f>
        <v>56</v>
      </c>
      <c r="K32" s="176">
        <f>'EST HRS (Sub-5)'!$Z33</f>
        <v>0</v>
      </c>
      <c r="L32" s="176">
        <f>'EST HRS (Sub-6)'!$Z33</f>
        <v>0</v>
      </c>
      <c r="M32" s="176">
        <f>'EST HRS (Sub-7)'!$Z33</f>
        <v>0</v>
      </c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201">
        <f t="shared" si="1"/>
        <v>416</v>
      </c>
    </row>
    <row r="33" spans="1:26" s="136" customFormat="1" x14ac:dyDescent="0.25">
      <c r="A33" s="175"/>
      <c r="B33" s="106">
        <v>2.6</v>
      </c>
      <c r="C33" s="106" t="s">
        <v>331</v>
      </c>
      <c r="D33" s="106"/>
      <c r="E33" s="106"/>
      <c r="F33" s="176">
        <f>'EST HRS (Prime-)'!$Z34</f>
        <v>35</v>
      </c>
      <c r="G33" s="176">
        <f>'EST HRS (Sub 1)'!$Z34</f>
        <v>133</v>
      </c>
      <c r="H33" s="176">
        <f>'EST HRS (Sub-2)'!$Z34</f>
        <v>0</v>
      </c>
      <c r="I33" s="176">
        <f>'EST HRS (Sub-3)'!$Z34</f>
        <v>0</v>
      </c>
      <c r="J33" s="176">
        <f>'EST HRS (Sub-4)'!$Z34</f>
        <v>0</v>
      </c>
      <c r="K33" s="176">
        <f>'EST HRS (Sub-5)'!$Z34</f>
        <v>0</v>
      </c>
      <c r="L33" s="176">
        <f>'EST HRS (Sub-6)'!$Z34</f>
        <v>0</v>
      </c>
      <c r="M33" s="176">
        <f>'EST HRS (Sub-7)'!$Z34</f>
        <v>0</v>
      </c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201">
        <f t="shared" si="1"/>
        <v>168</v>
      </c>
    </row>
    <row r="34" spans="1:26" s="136" customFormat="1" x14ac:dyDescent="0.25">
      <c r="A34" s="175"/>
      <c r="B34" s="226">
        <v>2.7</v>
      </c>
      <c r="C34" s="106" t="s">
        <v>54</v>
      </c>
      <c r="D34" s="106"/>
      <c r="E34" s="106"/>
      <c r="F34" s="176">
        <f>'EST HRS (Prime-)'!$Z35</f>
        <v>12</v>
      </c>
      <c r="G34" s="176">
        <f>'EST HRS (Sub 1)'!$Z35</f>
        <v>103</v>
      </c>
      <c r="H34" s="176">
        <f>'EST HRS (Sub-2)'!$Z35</f>
        <v>0</v>
      </c>
      <c r="I34" s="176">
        <f>'EST HRS (Sub-3)'!$Z35</f>
        <v>0</v>
      </c>
      <c r="J34" s="176">
        <f>'EST HRS (Sub-4)'!$Z35</f>
        <v>0</v>
      </c>
      <c r="K34" s="176">
        <f>'EST HRS (Sub-5)'!$Z35</f>
        <v>0</v>
      </c>
      <c r="L34" s="176">
        <f>'EST HRS (Sub-6)'!$Z35</f>
        <v>0</v>
      </c>
      <c r="M34" s="176">
        <f>'EST HRS (Sub-7)'!$Z35</f>
        <v>0</v>
      </c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201">
        <f t="shared" si="1"/>
        <v>115</v>
      </c>
    </row>
    <row r="35" spans="1:26" x14ac:dyDescent="0.25">
      <c r="A35" s="95" t="s">
        <v>147</v>
      </c>
      <c r="B35" s="96" t="s">
        <v>95</v>
      </c>
      <c r="C35" s="97"/>
      <c r="D35" s="97"/>
      <c r="E35" s="97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9">
        <f>SUM(Z36:Z40)</f>
        <v>1313</v>
      </c>
    </row>
    <row r="36" spans="1:26" x14ac:dyDescent="0.25">
      <c r="A36" s="100"/>
      <c r="B36" s="101">
        <v>3.1</v>
      </c>
      <c r="C36" s="101" t="s">
        <v>58</v>
      </c>
      <c r="D36" s="101"/>
      <c r="E36" s="101"/>
      <c r="F36" s="165">
        <f>'EST HRS (Prime-)'!$Z37</f>
        <v>43</v>
      </c>
      <c r="G36" s="165">
        <f>'EST HRS (Sub 1)'!$Z37</f>
        <v>0</v>
      </c>
      <c r="H36" s="165">
        <f>'EST HRS (Sub-2)'!$Z37</f>
        <v>0</v>
      </c>
      <c r="I36" s="165">
        <f>'EST HRS (Sub-3)'!$Z37</f>
        <v>0</v>
      </c>
      <c r="J36" s="165">
        <f>'EST HRS (Sub-4)'!$Z37</f>
        <v>0</v>
      </c>
      <c r="K36" s="165">
        <f>'EST HRS (Sub-5)'!$Z37</f>
        <v>0</v>
      </c>
      <c r="L36" s="165">
        <f>'EST HRS (Sub-6)'!$Z37</f>
        <v>0</v>
      </c>
      <c r="M36" s="165">
        <f>'EST HRS (Sub-7)'!$Z37</f>
        <v>0</v>
      </c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200">
        <f t="shared" si="1"/>
        <v>43</v>
      </c>
    </row>
    <row r="37" spans="1:26" x14ac:dyDescent="0.25">
      <c r="A37" s="105"/>
      <c r="B37" s="101">
        <v>3.2</v>
      </c>
      <c r="C37" s="101" t="s">
        <v>55</v>
      </c>
      <c r="D37" s="101"/>
      <c r="E37" s="101"/>
      <c r="F37" s="103">
        <f>'EST HRS (Prime-)'!$Z38</f>
        <v>218</v>
      </c>
      <c r="G37" s="103">
        <f>'EST HRS (Sub 1)'!$Z38</f>
        <v>0</v>
      </c>
      <c r="H37" s="103">
        <f>'EST HRS (Sub-2)'!$Z38</f>
        <v>0</v>
      </c>
      <c r="I37" s="103">
        <f>'EST HRS (Sub-3)'!$Z38</f>
        <v>0</v>
      </c>
      <c r="J37" s="103">
        <f>'EST HRS (Sub-4)'!$Z38</f>
        <v>0</v>
      </c>
      <c r="K37" s="103">
        <f>'EST HRS (Sub-5)'!$Z38</f>
        <v>0</v>
      </c>
      <c r="L37" s="103">
        <f>'EST HRS (Sub-6)'!$Z38</f>
        <v>0</v>
      </c>
      <c r="M37" s="103">
        <f>'EST HRS (Sub-7)'!$Z38</f>
        <v>0</v>
      </c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200">
        <f t="shared" si="1"/>
        <v>218</v>
      </c>
    </row>
    <row r="38" spans="1:26" x14ac:dyDescent="0.25">
      <c r="A38" s="105"/>
      <c r="B38" s="101">
        <v>3.3</v>
      </c>
      <c r="C38" s="101" t="s">
        <v>59</v>
      </c>
      <c r="D38" s="101"/>
      <c r="E38" s="101"/>
      <c r="F38" s="103">
        <f>'EST HRS (Prime-)'!$Z39</f>
        <v>310</v>
      </c>
      <c r="G38" s="103">
        <f>'EST HRS (Sub 1)'!$Z39</f>
        <v>0</v>
      </c>
      <c r="H38" s="103">
        <f>'EST HRS (Sub-2)'!$Z39</f>
        <v>0</v>
      </c>
      <c r="I38" s="103">
        <f>'EST HRS (Sub-3)'!$Z39</f>
        <v>0</v>
      </c>
      <c r="J38" s="103">
        <f>'EST HRS (Sub-4)'!$Z39</f>
        <v>0</v>
      </c>
      <c r="K38" s="103">
        <f>'EST HRS (Sub-5)'!$Z39</f>
        <v>0</v>
      </c>
      <c r="L38" s="103">
        <f>'EST HRS (Sub-6)'!$Z39</f>
        <v>0</v>
      </c>
      <c r="M38" s="103">
        <f>'EST HRS (Sub-7)'!$Z39</f>
        <v>0</v>
      </c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200">
        <f t="shared" si="1"/>
        <v>310</v>
      </c>
    </row>
    <row r="39" spans="1:26" x14ac:dyDescent="0.25">
      <c r="A39" s="105"/>
      <c r="B39" s="101">
        <v>3.4</v>
      </c>
      <c r="C39" s="101" t="s">
        <v>56</v>
      </c>
      <c r="D39" s="101"/>
      <c r="E39" s="101"/>
      <c r="F39" s="103">
        <f>'EST HRS (Prime-)'!$Z40</f>
        <v>310</v>
      </c>
      <c r="G39" s="103">
        <f>'EST HRS (Sub 1)'!$Z40</f>
        <v>0</v>
      </c>
      <c r="H39" s="103">
        <f>'EST HRS (Sub-2)'!$Z40</f>
        <v>0</v>
      </c>
      <c r="I39" s="103">
        <f>'EST HRS (Sub-3)'!$Z40</f>
        <v>0</v>
      </c>
      <c r="J39" s="103">
        <f>'EST HRS (Sub-4)'!$Z40</f>
        <v>0</v>
      </c>
      <c r="K39" s="103">
        <f>'EST HRS (Sub-5)'!$Z40</f>
        <v>0</v>
      </c>
      <c r="L39" s="103">
        <f>'EST HRS (Sub-6)'!$Z40</f>
        <v>0</v>
      </c>
      <c r="M39" s="103">
        <f>'EST HRS (Sub-7)'!$Z40</f>
        <v>0</v>
      </c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200">
        <f t="shared" si="1"/>
        <v>310</v>
      </c>
    </row>
    <row r="40" spans="1:26" x14ac:dyDescent="0.25">
      <c r="A40" s="105"/>
      <c r="B40" s="101">
        <v>3.5</v>
      </c>
      <c r="C40" s="101" t="s">
        <v>57</v>
      </c>
      <c r="D40" s="101"/>
      <c r="E40" s="101"/>
      <c r="F40" s="103">
        <f>'EST HRS (Prime-)'!$Z41</f>
        <v>432</v>
      </c>
      <c r="G40" s="103">
        <f>'EST HRS (Sub 1)'!$Z41</f>
        <v>0</v>
      </c>
      <c r="H40" s="103">
        <f>'EST HRS (Sub-2)'!$Z41</f>
        <v>0</v>
      </c>
      <c r="I40" s="103">
        <f>'EST HRS (Sub-3)'!$Z41</f>
        <v>0</v>
      </c>
      <c r="J40" s="103">
        <f>'EST HRS (Sub-4)'!$Z41</f>
        <v>0</v>
      </c>
      <c r="K40" s="103">
        <f>'EST HRS (Sub-5)'!$Z41</f>
        <v>0</v>
      </c>
      <c r="L40" s="103">
        <f>'EST HRS (Sub-6)'!$Z41</f>
        <v>0</v>
      </c>
      <c r="M40" s="103">
        <f>'EST HRS (Sub-7)'!$Z41</f>
        <v>0</v>
      </c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200">
        <f t="shared" si="1"/>
        <v>432</v>
      </c>
    </row>
    <row r="41" spans="1:26" x14ac:dyDescent="0.25">
      <c r="A41" s="95" t="s">
        <v>148</v>
      </c>
      <c r="B41" s="96" t="s">
        <v>60</v>
      </c>
      <c r="C41" s="97"/>
      <c r="D41" s="97"/>
      <c r="E41" s="97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9">
        <f>SUM(Z42:Z45)</f>
        <v>2893</v>
      </c>
    </row>
    <row r="42" spans="1:26" s="136" customFormat="1" x14ac:dyDescent="0.25">
      <c r="A42" s="135"/>
      <c r="B42" s="106">
        <v>4.0999999999999996</v>
      </c>
      <c r="C42" s="106" t="s">
        <v>61</v>
      </c>
      <c r="D42" s="106"/>
      <c r="E42" s="106"/>
      <c r="F42" s="176">
        <f>'EST HRS (Prime-)'!$Z43</f>
        <v>44</v>
      </c>
      <c r="G42" s="176">
        <f>'EST HRS (Sub 1)'!$Z43</f>
        <v>0</v>
      </c>
      <c r="H42" s="176">
        <f>'EST HRS (Sub-2)'!$Z43</f>
        <v>273</v>
      </c>
      <c r="I42" s="176">
        <f>'EST HRS (Sub-3)'!$Z43</f>
        <v>0</v>
      </c>
      <c r="J42" s="176">
        <f>'EST HRS (Sub-4)'!$Z43</f>
        <v>0</v>
      </c>
      <c r="K42" s="176">
        <f>'EST HRS (Sub-5)'!$Z43</f>
        <v>0</v>
      </c>
      <c r="L42" s="176">
        <f>'EST HRS (Sub-6)'!$Z43</f>
        <v>0</v>
      </c>
      <c r="M42" s="176">
        <f>'EST HRS (Sub-7)'!$Z43</f>
        <v>0</v>
      </c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201">
        <f t="shared" si="1"/>
        <v>317</v>
      </c>
    </row>
    <row r="43" spans="1:26" s="136" customFormat="1" x14ac:dyDescent="0.25">
      <c r="A43" s="175"/>
      <c r="B43" s="106">
        <v>4.2</v>
      </c>
      <c r="C43" s="106" t="s">
        <v>96</v>
      </c>
      <c r="D43" s="106"/>
      <c r="E43" s="106"/>
      <c r="F43" s="176">
        <f>'EST HRS (Prime-)'!$Z44</f>
        <v>52</v>
      </c>
      <c r="G43" s="176">
        <f>'EST HRS (Sub 1)'!$Z44</f>
        <v>0</v>
      </c>
      <c r="H43" s="176">
        <f>'EST HRS (Sub-2)'!$Z44</f>
        <v>528</v>
      </c>
      <c r="I43" s="176">
        <f>'EST HRS (Sub-3)'!$Z44</f>
        <v>0</v>
      </c>
      <c r="J43" s="176">
        <f>'EST HRS (Sub-4)'!$Z44</f>
        <v>0</v>
      </c>
      <c r="K43" s="176">
        <f>'EST HRS (Sub-5)'!$Z44</f>
        <v>0</v>
      </c>
      <c r="L43" s="176">
        <f>'EST HRS (Sub-6)'!$Z44</f>
        <v>0</v>
      </c>
      <c r="M43" s="176">
        <f>'EST HRS (Sub-7)'!$Z44</f>
        <v>0</v>
      </c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201">
        <f t="shared" si="1"/>
        <v>580</v>
      </c>
    </row>
    <row r="44" spans="1:26" s="136" customFormat="1" x14ac:dyDescent="0.25">
      <c r="A44" s="175"/>
      <c r="B44" s="106">
        <v>4.3</v>
      </c>
      <c r="C44" s="106" t="s">
        <v>62</v>
      </c>
      <c r="D44" s="106"/>
      <c r="E44" s="106"/>
      <c r="F44" s="176">
        <f>'EST HRS (Prime-)'!$Z45</f>
        <v>90</v>
      </c>
      <c r="G44" s="176">
        <f>'EST HRS (Sub 1)'!$Z45</f>
        <v>0</v>
      </c>
      <c r="H44" s="176">
        <f>'EST HRS (Sub-2)'!$Z45</f>
        <v>442</v>
      </c>
      <c r="I44" s="176">
        <f>'EST HRS (Sub-3)'!$Z45</f>
        <v>0</v>
      </c>
      <c r="J44" s="176">
        <f>'EST HRS (Sub-4)'!$Z45</f>
        <v>0</v>
      </c>
      <c r="K44" s="176">
        <f>'EST HRS (Sub-5)'!$Z45</f>
        <v>0</v>
      </c>
      <c r="L44" s="176">
        <f>'EST HRS (Sub-6)'!$Z45</f>
        <v>0</v>
      </c>
      <c r="M44" s="176">
        <f>'EST HRS (Sub-7)'!$Z45</f>
        <v>0</v>
      </c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201">
        <f t="shared" si="1"/>
        <v>532</v>
      </c>
    </row>
    <row r="45" spans="1:26" s="136" customFormat="1" x14ac:dyDescent="0.25">
      <c r="A45" s="175"/>
      <c r="B45" s="106">
        <v>4.4000000000000004</v>
      </c>
      <c r="C45" s="106" t="s">
        <v>63</v>
      </c>
      <c r="D45" s="106"/>
      <c r="E45" s="106"/>
      <c r="F45" s="176">
        <f>'EST HRS (Prime-)'!$Z46</f>
        <v>96</v>
      </c>
      <c r="G45" s="176">
        <f>'EST HRS (Sub 1)'!$Z46</f>
        <v>0</v>
      </c>
      <c r="H45" s="176">
        <f>'EST HRS (Sub-2)'!$Z46</f>
        <v>1368</v>
      </c>
      <c r="I45" s="176">
        <f>'EST HRS (Sub-3)'!$Z46</f>
        <v>0</v>
      </c>
      <c r="J45" s="176">
        <f>'EST HRS (Sub-4)'!$Z46</f>
        <v>0</v>
      </c>
      <c r="K45" s="176">
        <f>'EST HRS (Sub-5)'!$Z46</f>
        <v>0</v>
      </c>
      <c r="L45" s="176">
        <f>'EST HRS (Sub-6)'!$Z46</f>
        <v>0</v>
      </c>
      <c r="M45" s="176">
        <f>'EST HRS (Sub-7)'!$Z46</f>
        <v>0</v>
      </c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201">
        <f t="shared" si="1"/>
        <v>1464</v>
      </c>
    </row>
    <row r="46" spans="1:26" x14ac:dyDescent="0.25">
      <c r="A46" s="95" t="s">
        <v>149</v>
      </c>
      <c r="B46" s="96" t="s">
        <v>64</v>
      </c>
      <c r="C46" s="97"/>
      <c r="D46" s="97"/>
      <c r="E46" s="97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9">
        <f>SUM(Z47:Z50)</f>
        <v>1016</v>
      </c>
    </row>
    <row r="47" spans="1:26" s="136" customFormat="1" x14ac:dyDescent="0.25">
      <c r="A47" s="135"/>
      <c r="B47" s="106">
        <v>5.0999999999999996</v>
      </c>
      <c r="C47" s="106" t="s">
        <v>65</v>
      </c>
      <c r="D47" s="106"/>
      <c r="E47" s="106"/>
      <c r="F47" s="176">
        <f>'EST HRS (Prime-)'!$Z48</f>
        <v>0</v>
      </c>
      <c r="G47" s="176">
        <f>'EST HRS (Sub 1)'!$Z48</f>
        <v>0</v>
      </c>
      <c r="H47" s="176">
        <f>'EST HRS (Sub-2)'!$Z48</f>
        <v>0</v>
      </c>
      <c r="I47" s="176">
        <f>'EST HRS (Sub-3)'!$Z48</f>
        <v>0</v>
      </c>
      <c r="J47" s="176">
        <f>'EST HRS (Sub-4)'!$Z48</f>
        <v>0</v>
      </c>
      <c r="K47" s="176">
        <f>'EST HRS (Sub-5)'!$Z48</f>
        <v>0</v>
      </c>
      <c r="L47" s="176">
        <f>'EST HRS (Sub-6)'!$Z48</f>
        <v>0</v>
      </c>
      <c r="M47" s="176">
        <f>'EST HRS (Sub-7)'!$Z48</f>
        <v>0</v>
      </c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201"/>
    </row>
    <row r="48" spans="1:26" s="136" customFormat="1" x14ac:dyDescent="0.25">
      <c r="A48" s="175"/>
      <c r="B48" s="106"/>
      <c r="C48" s="106" t="s">
        <v>103</v>
      </c>
      <c r="D48" s="106"/>
      <c r="E48" s="106" t="s">
        <v>66</v>
      </c>
      <c r="F48" s="176">
        <f>'EST HRS (Prime-)'!$Z49</f>
        <v>0</v>
      </c>
      <c r="G48" s="176">
        <f>'EST HRS (Sub 1)'!$Z49</f>
        <v>0</v>
      </c>
      <c r="H48" s="176">
        <f>'EST HRS (Sub-2)'!$Z49</f>
        <v>0</v>
      </c>
      <c r="I48" s="176">
        <f>'EST HRS (Sub-3)'!$Z49</f>
        <v>0</v>
      </c>
      <c r="J48" s="176">
        <f>'EST HRS (Sub-4)'!$Z49</f>
        <v>0</v>
      </c>
      <c r="K48" s="176">
        <f>'EST HRS (Sub-5)'!$Z49</f>
        <v>0</v>
      </c>
      <c r="L48" s="176">
        <f>'EST HRS (Sub-6)'!$Z49</f>
        <v>0</v>
      </c>
      <c r="M48" s="176">
        <f>'EST HRS (Sub-7)'!$Z49</f>
        <v>172</v>
      </c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201">
        <f t="shared" ref="Z48:Z76" si="2">SUM(F48:Y48)</f>
        <v>172</v>
      </c>
    </row>
    <row r="49" spans="1:26" s="136" customFormat="1" x14ac:dyDescent="0.25">
      <c r="A49" s="175"/>
      <c r="B49" s="106"/>
      <c r="C49" s="106" t="s">
        <v>104</v>
      </c>
      <c r="D49" s="106"/>
      <c r="E49" s="106" t="s">
        <v>67</v>
      </c>
      <c r="F49" s="176">
        <f>'EST HRS (Prime-)'!$Z50</f>
        <v>0</v>
      </c>
      <c r="G49" s="176">
        <f>'EST HRS (Sub 1)'!$Z50</f>
        <v>0</v>
      </c>
      <c r="H49" s="176">
        <f>'EST HRS (Sub-2)'!$Z50</f>
        <v>0</v>
      </c>
      <c r="I49" s="176">
        <f>'EST HRS (Sub-3)'!$Z50</f>
        <v>0</v>
      </c>
      <c r="J49" s="176">
        <f>'EST HRS (Sub-4)'!$Z50</f>
        <v>0</v>
      </c>
      <c r="K49" s="176">
        <f>'EST HRS (Sub-5)'!$Z50</f>
        <v>0</v>
      </c>
      <c r="L49" s="176">
        <f>'EST HRS (Sub-6)'!$Z50</f>
        <v>0</v>
      </c>
      <c r="M49" s="176">
        <f>'EST HRS (Sub-7)'!$Z50</f>
        <v>564</v>
      </c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201">
        <f t="shared" si="2"/>
        <v>564</v>
      </c>
    </row>
    <row r="50" spans="1:26" s="136" customFormat="1" x14ac:dyDescent="0.25">
      <c r="A50" s="175"/>
      <c r="B50" s="106"/>
      <c r="C50" s="106" t="s">
        <v>105</v>
      </c>
      <c r="D50" s="106"/>
      <c r="E50" s="106" t="s">
        <v>68</v>
      </c>
      <c r="F50" s="176">
        <f>'EST HRS (Prime-)'!$Z51</f>
        <v>16</v>
      </c>
      <c r="G50" s="176">
        <f>'EST HRS (Sub 1)'!$Z51</f>
        <v>0</v>
      </c>
      <c r="H50" s="176">
        <f>'EST HRS (Sub-2)'!$Z51</f>
        <v>0</v>
      </c>
      <c r="I50" s="176">
        <f>'EST HRS (Sub-3)'!$Z51</f>
        <v>0</v>
      </c>
      <c r="J50" s="176">
        <f>'EST HRS (Sub-4)'!$Z51</f>
        <v>0</v>
      </c>
      <c r="K50" s="176">
        <f>'EST HRS (Sub-5)'!$Z51</f>
        <v>0</v>
      </c>
      <c r="L50" s="176">
        <f>'EST HRS (Sub-6)'!$Z51</f>
        <v>0</v>
      </c>
      <c r="M50" s="176">
        <f>'EST HRS (Sub-7)'!$Z51</f>
        <v>264</v>
      </c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201">
        <f t="shared" si="2"/>
        <v>280</v>
      </c>
    </row>
    <row r="51" spans="1:26" x14ac:dyDescent="0.25">
      <c r="A51" s="95" t="s">
        <v>150</v>
      </c>
      <c r="B51" s="96" t="s">
        <v>69</v>
      </c>
      <c r="C51" s="97"/>
      <c r="D51" s="97"/>
      <c r="E51" s="97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9">
        <f>SUM(Z52:Z61)</f>
        <v>387</v>
      </c>
    </row>
    <row r="52" spans="1:26" s="136" customFormat="1" x14ac:dyDescent="0.25">
      <c r="A52" s="135"/>
      <c r="B52" s="106">
        <v>6.1</v>
      </c>
      <c r="C52" s="106" t="s">
        <v>70</v>
      </c>
      <c r="D52" s="106"/>
      <c r="E52" s="106"/>
      <c r="F52" s="176">
        <f>'EST HRS (Prime-)'!$Z53</f>
        <v>12</v>
      </c>
      <c r="G52" s="176">
        <f>'EST HRS (Sub 1)'!$Z53</f>
        <v>0</v>
      </c>
      <c r="H52" s="176">
        <f>'EST HRS (Sub-2)'!$Z53</f>
        <v>0</v>
      </c>
      <c r="I52" s="176">
        <f>'EST HRS (Sub-3)'!$Z53</f>
        <v>50</v>
      </c>
      <c r="J52" s="176">
        <f>'EST HRS (Sub-4)'!$Z53</f>
        <v>0</v>
      </c>
      <c r="K52" s="176">
        <f>'EST HRS (Sub-5)'!$Z53</f>
        <v>24</v>
      </c>
      <c r="L52" s="176">
        <f>'EST HRS (Sub-6)'!$Z53</f>
        <v>0</v>
      </c>
      <c r="M52" s="176">
        <f>'EST HRS (Sub-7)'!$Z53</f>
        <v>0</v>
      </c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201">
        <f t="shared" si="2"/>
        <v>86</v>
      </c>
    </row>
    <row r="53" spans="1:26" s="136" customFormat="1" x14ac:dyDescent="0.25">
      <c r="A53" s="175"/>
      <c r="B53" s="106">
        <v>6.2</v>
      </c>
      <c r="C53" s="106" t="s">
        <v>97</v>
      </c>
      <c r="D53" s="106"/>
      <c r="E53" s="106"/>
      <c r="F53" s="176">
        <f>'EST HRS (Prime-)'!$Z54</f>
        <v>0</v>
      </c>
      <c r="G53" s="176">
        <f>'EST HRS (Sub 1)'!$Z54</f>
        <v>0</v>
      </c>
      <c r="H53" s="176">
        <f>'EST HRS (Sub-2)'!$Z54</f>
        <v>0</v>
      </c>
      <c r="I53" s="176">
        <f>'EST HRS (Sub-3)'!$Z54</f>
        <v>24</v>
      </c>
      <c r="J53" s="176">
        <f>'EST HRS (Sub-4)'!$Z54</f>
        <v>0</v>
      </c>
      <c r="K53" s="176">
        <f>'EST HRS (Sub-5)'!$Z54</f>
        <v>0</v>
      </c>
      <c r="L53" s="176">
        <f>'EST HRS (Sub-6)'!$Z54</f>
        <v>0</v>
      </c>
      <c r="M53" s="176">
        <f>'EST HRS (Sub-7)'!$Z54</f>
        <v>0</v>
      </c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201">
        <f t="shared" si="2"/>
        <v>24</v>
      </c>
    </row>
    <row r="54" spans="1:26" s="136" customFormat="1" x14ac:dyDescent="0.25">
      <c r="A54" s="175"/>
      <c r="B54" s="106"/>
      <c r="C54" s="106" t="s">
        <v>109</v>
      </c>
      <c r="D54" s="106"/>
      <c r="E54" s="106" t="s">
        <v>117</v>
      </c>
      <c r="F54" s="176">
        <f>'EST HRS (Prime-)'!$Z55</f>
        <v>3</v>
      </c>
      <c r="G54" s="176">
        <f>'EST HRS (Sub 1)'!$Z55</f>
        <v>0</v>
      </c>
      <c r="H54" s="176">
        <f>'EST HRS (Sub-2)'!$Z55</f>
        <v>0</v>
      </c>
      <c r="I54" s="176">
        <f>'EST HRS (Sub-3)'!$Z55</f>
        <v>20</v>
      </c>
      <c r="J54" s="176">
        <f>'EST HRS (Sub-4)'!$Z55</f>
        <v>0</v>
      </c>
      <c r="K54" s="176">
        <f>'EST HRS (Sub-5)'!$Z55</f>
        <v>0</v>
      </c>
      <c r="L54" s="176">
        <f>'EST HRS (Sub-6)'!$Z55</f>
        <v>0</v>
      </c>
      <c r="M54" s="176">
        <f>'EST HRS (Sub-7)'!$Z55</f>
        <v>0</v>
      </c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201">
        <f t="shared" si="2"/>
        <v>23</v>
      </c>
    </row>
    <row r="55" spans="1:26" s="136" customFormat="1" x14ac:dyDescent="0.25">
      <c r="A55" s="175"/>
      <c r="B55" s="106"/>
      <c r="C55" s="106" t="s">
        <v>110</v>
      </c>
      <c r="D55" s="106"/>
      <c r="E55" s="106" t="s">
        <v>118</v>
      </c>
      <c r="F55" s="176">
        <f>'EST HRS (Prime-)'!$Z56</f>
        <v>3</v>
      </c>
      <c r="G55" s="176">
        <f>'EST HRS (Sub 1)'!$Z56</f>
        <v>0</v>
      </c>
      <c r="H55" s="176">
        <f>'EST HRS (Sub-2)'!$Z56</f>
        <v>0</v>
      </c>
      <c r="I55" s="176">
        <f>'EST HRS (Sub-3)'!$Z56</f>
        <v>50</v>
      </c>
      <c r="J55" s="176">
        <f>'EST HRS (Sub-4)'!$Z56</f>
        <v>0</v>
      </c>
      <c r="K55" s="176">
        <f>'EST HRS (Sub-5)'!$Z56</f>
        <v>0</v>
      </c>
      <c r="L55" s="176">
        <f>'EST HRS (Sub-6)'!$Z56</f>
        <v>0</v>
      </c>
      <c r="M55" s="176">
        <f>'EST HRS (Sub-7)'!$Z56</f>
        <v>0</v>
      </c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201">
        <f t="shared" si="2"/>
        <v>53</v>
      </c>
    </row>
    <row r="56" spans="1:26" s="136" customFormat="1" x14ac:dyDescent="0.25">
      <c r="A56" s="175"/>
      <c r="B56" s="106"/>
      <c r="C56" s="106" t="s">
        <v>111</v>
      </c>
      <c r="D56" s="106"/>
      <c r="E56" s="106" t="s">
        <v>119</v>
      </c>
      <c r="F56" s="176">
        <f>'EST HRS (Prime-)'!$Z57</f>
        <v>3</v>
      </c>
      <c r="G56" s="176">
        <f>'EST HRS (Sub 1)'!$Z57</f>
        <v>0</v>
      </c>
      <c r="H56" s="176">
        <f>'EST HRS (Sub-2)'!$Z57</f>
        <v>0</v>
      </c>
      <c r="I56" s="176">
        <f>'EST HRS (Sub-3)'!$Z57</f>
        <v>24</v>
      </c>
      <c r="J56" s="176">
        <f>'EST HRS (Sub-4)'!$Z57</f>
        <v>0</v>
      </c>
      <c r="K56" s="176">
        <f>'EST HRS (Sub-5)'!$Z57</f>
        <v>0</v>
      </c>
      <c r="L56" s="176">
        <f>'EST HRS (Sub-6)'!$Z57</f>
        <v>0</v>
      </c>
      <c r="M56" s="176">
        <f>'EST HRS (Sub-7)'!$Z57</f>
        <v>0</v>
      </c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201">
        <f t="shared" si="2"/>
        <v>27</v>
      </c>
    </row>
    <row r="57" spans="1:26" s="136" customFormat="1" x14ac:dyDescent="0.25">
      <c r="A57" s="175"/>
      <c r="B57" s="106"/>
      <c r="C57" s="106" t="s">
        <v>112</v>
      </c>
      <c r="D57" s="106"/>
      <c r="E57" s="106" t="s">
        <v>121</v>
      </c>
      <c r="F57" s="176">
        <f>'EST HRS (Prime-)'!$Z58</f>
        <v>3</v>
      </c>
      <c r="G57" s="176">
        <f>'EST HRS (Sub 1)'!$Z58</f>
        <v>25</v>
      </c>
      <c r="H57" s="176">
        <f>'EST HRS (Sub-2)'!$Z58</f>
        <v>0</v>
      </c>
      <c r="I57" s="176">
        <f>'EST HRS (Sub-3)'!$Z58</f>
        <v>2</v>
      </c>
      <c r="J57" s="176">
        <f>'EST HRS (Sub-4)'!$Z58</f>
        <v>0</v>
      </c>
      <c r="K57" s="176">
        <f>'EST HRS (Sub-5)'!$Z58</f>
        <v>0</v>
      </c>
      <c r="L57" s="176">
        <f>'EST HRS (Sub-6)'!$Z58</f>
        <v>0</v>
      </c>
      <c r="M57" s="176">
        <f>'EST HRS (Sub-7)'!$Z58</f>
        <v>0</v>
      </c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201">
        <f t="shared" si="2"/>
        <v>30</v>
      </c>
    </row>
    <row r="58" spans="1:26" s="136" customFormat="1" x14ac:dyDescent="0.25">
      <c r="A58" s="175"/>
      <c r="B58" s="106"/>
      <c r="C58" s="106" t="s">
        <v>113</v>
      </c>
      <c r="D58" s="106"/>
      <c r="E58" s="106" t="s">
        <v>120</v>
      </c>
      <c r="F58" s="176">
        <f>'EST HRS (Prime-)'!$Z59</f>
        <v>0</v>
      </c>
      <c r="G58" s="176">
        <f>'EST HRS (Sub 1)'!$Z59</f>
        <v>0</v>
      </c>
      <c r="H58" s="176">
        <f>'EST HRS (Sub-2)'!$Z59</f>
        <v>0</v>
      </c>
      <c r="I58" s="176">
        <f>'EST HRS (Sub-3)'!$Z59</f>
        <v>2</v>
      </c>
      <c r="J58" s="176">
        <f>'EST HRS (Sub-4)'!$Z59</f>
        <v>0</v>
      </c>
      <c r="K58" s="176">
        <f>'EST HRS (Sub-5)'!$Z59</f>
        <v>0</v>
      </c>
      <c r="L58" s="176">
        <f>'EST HRS (Sub-6)'!$Z59</f>
        <v>0</v>
      </c>
      <c r="M58" s="176">
        <f>'EST HRS (Sub-7)'!$Z59</f>
        <v>0</v>
      </c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201">
        <f t="shared" si="2"/>
        <v>2</v>
      </c>
    </row>
    <row r="59" spans="1:26" s="136" customFormat="1" x14ac:dyDescent="0.25">
      <c r="A59" s="175"/>
      <c r="B59" s="106"/>
      <c r="C59" s="106" t="s">
        <v>114</v>
      </c>
      <c r="D59" s="106"/>
      <c r="E59" s="106" t="s">
        <v>122</v>
      </c>
      <c r="F59" s="176">
        <f>'EST HRS (Prime-)'!$Z60</f>
        <v>51</v>
      </c>
      <c r="G59" s="176">
        <f>'EST HRS (Sub 1)'!$Z60</f>
        <v>0</v>
      </c>
      <c r="H59" s="176">
        <f>'EST HRS (Sub-2)'!$Z60</f>
        <v>0</v>
      </c>
      <c r="I59" s="176">
        <f>'EST HRS (Sub-3)'!$Z60</f>
        <v>2</v>
      </c>
      <c r="J59" s="176">
        <f>'EST HRS (Sub-4)'!$Z60</f>
        <v>0</v>
      </c>
      <c r="K59" s="176">
        <f>'EST HRS (Sub-5)'!$Z60</f>
        <v>0</v>
      </c>
      <c r="L59" s="176">
        <f>'EST HRS (Sub-6)'!$Z60</f>
        <v>0</v>
      </c>
      <c r="M59" s="176">
        <f>'EST HRS (Sub-7)'!$Z60</f>
        <v>0</v>
      </c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201">
        <f t="shared" si="2"/>
        <v>53</v>
      </c>
    </row>
    <row r="60" spans="1:26" s="136" customFormat="1" x14ac:dyDescent="0.25">
      <c r="A60" s="175"/>
      <c r="B60" s="106"/>
      <c r="C60" s="106" t="s">
        <v>115</v>
      </c>
      <c r="D60" s="106"/>
      <c r="E60" s="106" t="s">
        <v>123</v>
      </c>
      <c r="F60" s="176">
        <f>'EST HRS (Prime-)'!$Z61</f>
        <v>3</v>
      </c>
      <c r="G60" s="176">
        <f>'EST HRS (Sub 1)'!$Z61</f>
        <v>39</v>
      </c>
      <c r="H60" s="176">
        <f>'EST HRS (Sub-2)'!$Z61</f>
        <v>0</v>
      </c>
      <c r="I60" s="176">
        <f>'EST HRS (Sub-3)'!$Z61</f>
        <v>2</v>
      </c>
      <c r="J60" s="176">
        <f>'EST HRS (Sub-4)'!$Z61</f>
        <v>0</v>
      </c>
      <c r="K60" s="176">
        <f>'EST HRS (Sub-5)'!$Z61</f>
        <v>0</v>
      </c>
      <c r="L60" s="176">
        <f>'EST HRS (Sub-6)'!$Z61</f>
        <v>0</v>
      </c>
      <c r="M60" s="176">
        <f>'EST HRS (Sub-7)'!$Z61</f>
        <v>0</v>
      </c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201">
        <f t="shared" si="2"/>
        <v>44</v>
      </c>
    </row>
    <row r="61" spans="1:26" s="136" customFormat="1" x14ac:dyDescent="0.25">
      <c r="A61" s="175"/>
      <c r="B61" s="106"/>
      <c r="C61" s="106" t="s">
        <v>116</v>
      </c>
      <c r="D61" s="106"/>
      <c r="E61" s="106" t="s">
        <v>124</v>
      </c>
      <c r="F61" s="176">
        <f>'EST HRS (Prime-)'!$Z62</f>
        <v>3</v>
      </c>
      <c r="G61" s="176">
        <f>'EST HRS (Sub 1)'!$Z62</f>
        <v>0</v>
      </c>
      <c r="H61" s="176">
        <f>'EST HRS (Sub-2)'!$Z62</f>
        <v>0</v>
      </c>
      <c r="I61" s="176">
        <f>'EST HRS (Sub-3)'!$Z62</f>
        <v>2</v>
      </c>
      <c r="J61" s="176">
        <f>'EST HRS (Sub-4)'!$Z62</f>
        <v>0</v>
      </c>
      <c r="K61" s="176">
        <f>'EST HRS (Sub-5)'!$Z62</f>
        <v>0</v>
      </c>
      <c r="L61" s="176">
        <f>'EST HRS (Sub-6)'!$Z62</f>
        <v>40</v>
      </c>
      <c r="M61" s="176">
        <f>'EST HRS (Sub-7)'!$Z62</f>
        <v>0</v>
      </c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201">
        <f t="shared" si="2"/>
        <v>45</v>
      </c>
    </row>
    <row r="62" spans="1:26" x14ac:dyDescent="0.25">
      <c r="A62" s="95" t="s">
        <v>151</v>
      </c>
      <c r="B62" s="96" t="s">
        <v>98</v>
      </c>
      <c r="C62" s="97"/>
      <c r="D62" s="97"/>
      <c r="E62" s="97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9">
        <f>SUM(Z63:Z65)</f>
        <v>57</v>
      </c>
    </row>
    <row r="63" spans="1:26" s="136" customFormat="1" x14ac:dyDescent="0.25">
      <c r="A63" s="135"/>
      <c r="B63" s="106">
        <v>7.1</v>
      </c>
      <c r="C63" s="106" t="s">
        <v>71</v>
      </c>
      <c r="D63" s="106"/>
      <c r="E63" s="106"/>
      <c r="F63" s="176">
        <f>'EST HRS (Prime-)'!$Z64</f>
        <v>1</v>
      </c>
      <c r="G63" s="176">
        <f>'EST HRS (Sub 1)'!$Z64</f>
        <v>0</v>
      </c>
      <c r="H63" s="176">
        <f>'EST HRS (Sub-2)'!$Z64</f>
        <v>0</v>
      </c>
      <c r="I63" s="176">
        <f>'EST HRS (Sub-3)'!$Z64</f>
        <v>0</v>
      </c>
      <c r="J63" s="176">
        <f>'EST HRS (Sub-4)'!$Z64</f>
        <v>0</v>
      </c>
      <c r="K63" s="176">
        <f>'EST HRS (Sub-5)'!$Z64</f>
        <v>0</v>
      </c>
      <c r="L63" s="176">
        <f>'EST HRS (Sub-6)'!$Z64</f>
        <v>30</v>
      </c>
      <c r="M63" s="176">
        <f>'EST HRS (Sub-7)'!$Z64</f>
        <v>0</v>
      </c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201">
        <f t="shared" si="2"/>
        <v>31</v>
      </c>
    </row>
    <row r="64" spans="1:26" s="136" customFormat="1" x14ac:dyDescent="0.25">
      <c r="A64" s="175"/>
      <c r="B64" s="106">
        <v>7.2</v>
      </c>
      <c r="C64" s="106" t="s">
        <v>72</v>
      </c>
      <c r="D64" s="106"/>
      <c r="E64" s="106"/>
      <c r="F64" s="176">
        <f>'EST HRS (Prime-)'!$Z65</f>
        <v>1</v>
      </c>
      <c r="G64" s="176">
        <f>'EST HRS (Sub 1)'!$Z65</f>
        <v>0</v>
      </c>
      <c r="H64" s="176">
        <f>'EST HRS (Sub-2)'!$Z65</f>
        <v>0</v>
      </c>
      <c r="I64" s="176">
        <f>'EST HRS (Sub-3)'!$Z65</f>
        <v>0</v>
      </c>
      <c r="J64" s="176">
        <f>'EST HRS (Sub-4)'!$Z65</f>
        <v>0</v>
      </c>
      <c r="K64" s="176">
        <f>'EST HRS (Sub-5)'!$Z65</f>
        <v>0</v>
      </c>
      <c r="L64" s="176">
        <f>'EST HRS (Sub-6)'!$Z65</f>
        <v>10</v>
      </c>
      <c r="M64" s="176">
        <f>'EST HRS (Sub-7)'!$Z65</f>
        <v>0</v>
      </c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201">
        <f t="shared" si="2"/>
        <v>11</v>
      </c>
    </row>
    <row r="65" spans="1:28" s="136" customFormat="1" x14ac:dyDescent="0.25">
      <c r="A65" s="175"/>
      <c r="B65" s="106">
        <v>7.3</v>
      </c>
      <c r="C65" s="106" t="s">
        <v>73</v>
      </c>
      <c r="D65" s="106"/>
      <c r="E65" s="106"/>
      <c r="F65" s="176">
        <f>'EST HRS (Prime-)'!$Z66</f>
        <v>1</v>
      </c>
      <c r="G65" s="176">
        <f>'EST HRS (Sub 1)'!$Z66</f>
        <v>0</v>
      </c>
      <c r="H65" s="176">
        <f>'EST HRS (Sub-2)'!$Z66</f>
        <v>0</v>
      </c>
      <c r="I65" s="176">
        <f>'EST HRS (Sub-3)'!$Z66</f>
        <v>0</v>
      </c>
      <c r="J65" s="176">
        <f>'EST HRS (Sub-4)'!$Z66</f>
        <v>0</v>
      </c>
      <c r="K65" s="176">
        <f>'EST HRS (Sub-5)'!$Z66</f>
        <v>0</v>
      </c>
      <c r="L65" s="176">
        <f>'EST HRS (Sub-6)'!$Z66</f>
        <v>14</v>
      </c>
      <c r="M65" s="176">
        <f>'EST HRS (Sub-7)'!$Z66</f>
        <v>0</v>
      </c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201">
        <f t="shared" si="2"/>
        <v>15</v>
      </c>
    </row>
    <row r="66" spans="1:28" x14ac:dyDescent="0.25">
      <c r="A66" s="95" t="s">
        <v>152</v>
      </c>
      <c r="B66" s="96" t="s">
        <v>99</v>
      </c>
      <c r="C66" s="97"/>
      <c r="D66" s="97"/>
      <c r="E66" s="97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9">
        <f>SUM(Z67:Z76)</f>
        <v>2210</v>
      </c>
    </row>
    <row r="67" spans="1:28" x14ac:dyDescent="0.25">
      <c r="A67" s="100"/>
      <c r="B67" s="101">
        <v>8.1</v>
      </c>
      <c r="C67" s="101" t="s">
        <v>74</v>
      </c>
      <c r="D67" s="101"/>
      <c r="E67" s="101"/>
      <c r="F67" s="103">
        <f>'EST HRS (Prime-)'!$Z68</f>
        <v>176</v>
      </c>
      <c r="G67" s="103">
        <f>'EST HRS (Sub 1)'!$Z68</f>
        <v>0</v>
      </c>
      <c r="H67" s="103">
        <f>'EST HRS (Sub-2)'!$Z68</f>
        <v>0</v>
      </c>
      <c r="I67" s="103">
        <f>'EST HRS (Sub-3)'!$Z68</f>
        <v>0</v>
      </c>
      <c r="J67" s="103">
        <f>'EST HRS (Sub-4)'!$Z68</f>
        <v>0</v>
      </c>
      <c r="K67" s="103">
        <f>'EST HRS (Sub-5)'!$Z68</f>
        <v>0</v>
      </c>
      <c r="L67" s="103">
        <f>'EST HRS (Sub-6)'!$Z68</f>
        <v>0</v>
      </c>
      <c r="M67" s="103">
        <f>'EST HRS (Sub-7)'!$Z68</f>
        <v>0</v>
      </c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200">
        <f t="shared" si="2"/>
        <v>176</v>
      </c>
    </row>
    <row r="68" spans="1:28" x14ac:dyDescent="0.25">
      <c r="A68" s="105"/>
      <c r="B68" s="101">
        <v>8.1999999999999993</v>
      </c>
      <c r="C68" s="101" t="s">
        <v>75</v>
      </c>
      <c r="D68" s="101"/>
      <c r="E68" s="101"/>
      <c r="F68" s="103">
        <f>'EST HRS (Prime-)'!$Z69</f>
        <v>0</v>
      </c>
      <c r="G68" s="103">
        <f>'EST HRS (Sub 1)'!$Z69</f>
        <v>0</v>
      </c>
      <c r="H68" s="103">
        <f>'EST HRS (Sub-2)'!$Z69</f>
        <v>0</v>
      </c>
      <c r="I68" s="103">
        <f>'EST HRS (Sub-3)'!$Z69</f>
        <v>0</v>
      </c>
      <c r="J68" s="103">
        <f>'EST HRS (Sub-4)'!$Z69</f>
        <v>0</v>
      </c>
      <c r="K68" s="103">
        <f>'EST HRS (Sub-5)'!$Z69</f>
        <v>0</v>
      </c>
      <c r="L68" s="103">
        <f>'EST HRS (Sub-6)'!$Z69</f>
        <v>0</v>
      </c>
      <c r="M68" s="103">
        <f>'EST HRS (Sub-7)'!$Z69</f>
        <v>0</v>
      </c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200">
        <f t="shared" si="2"/>
        <v>0</v>
      </c>
    </row>
    <row r="69" spans="1:28" x14ac:dyDescent="0.25">
      <c r="A69" s="105"/>
      <c r="B69" s="101"/>
      <c r="C69" s="106" t="s">
        <v>139</v>
      </c>
      <c r="D69" s="101"/>
      <c r="E69" s="101" t="s">
        <v>76</v>
      </c>
      <c r="F69" s="103">
        <f>'EST HRS (Prime-)'!$Z70</f>
        <v>176</v>
      </c>
      <c r="G69" s="103">
        <f>'EST HRS (Sub 1)'!$Z70</f>
        <v>0</v>
      </c>
      <c r="H69" s="103">
        <f>'EST HRS (Sub-2)'!$Z70</f>
        <v>0</v>
      </c>
      <c r="I69" s="103">
        <f>'EST HRS (Sub-3)'!$Z70</f>
        <v>0</v>
      </c>
      <c r="J69" s="103">
        <f>'EST HRS (Sub-4)'!$Z70</f>
        <v>32</v>
      </c>
      <c r="K69" s="103">
        <f>'EST HRS (Sub-5)'!$Z70</f>
        <v>40</v>
      </c>
      <c r="L69" s="103">
        <f>'EST HRS (Sub-6)'!$Z70</f>
        <v>0</v>
      </c>
      <c r="M69" s="103">
        <f>'EST HRS (Sub-7)'!$Z70</f>
        <v>0</v>
      </c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200">
        <f t="shared" si="2"/>
        <v>248</v>
      </c>
    </row>
    <row r="70" spans="1:28" x14ac:dyDescent="0.25">
      <c r="A70" s="105"/>
      <c r="B70" s="101"/>
      <c r="C70" s="106" t="s">
        <v>140</v>
      </c>
      <c r="D70" s="101"/>
      <c r="E70" s="101" t="s">
        <v>77</v>
      </c>
      <c r="F70" s="103">
        <f>'EST HRS (Prime-)'!$Z71</f>
        <v>189</v>
      </c>
      <c r="G70" s="103">
        <f>'EST HRS (Sub 1)'!$Z71</f>
        <v>0</v>
      </c>
      <c r="H70" s="103">
        <f>'EST HRS (Sub-2)'!$Z71</f>
        <v>0</v>
      </c>
      <c r="I70" s="103">
        <f>'EST HRS (Sub-3)'!$Z71</f>
        <v>0</v>
      </c>
      <c r="J70" s="103">
        <f>'EST HRS (Sub-4)'!$Z71</f>
        <v>80</v>
      </c>
      <c r="K70" s="103">
        <f>'EST HRS (Sub-5)'!$Z71</f>
        <v>9</v>
      </c>
      <c r="L70" s="103">
        <f>'EST HRS (Sub-6)'!$Z71</f>
        <v>0</v>
      </c>
      <c r="M70" s="103">
        <f>'EST HRS (Sub-7)'!$Z71</f>
        <v>0</v>
      </c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200">
        <f t="shared" si="2"/>
        <v>278</v>
      </c>
      <c r="AB70" s="164"/>
    </row>
    <row r="71" spans="1:28" x14ac:dyDescent="0.25">
      <c r="A71" s="105"/>
      <c r="B71" s="101"/>
      <c r="C71" s="106" t="s">
        <v>141</v>
      </c>
      <c r="D71" s="101"/>
      <c r="E71" s="101" t="s">
        <v>78</v>
      </c>
      <c r="F71" s="103">
        <f>'EST HRS (Prime-)'!$Z72</f>
        <v>132</v>
      </c>
      <c r="G71" s="103">
        <f>'EST HRS (Sub 1)'!$Z72</f>
        <v>0</v>
      </c>
      <c r="H71" s="103">
        <f>'EST HRS (Sub-2)'!$Z72</f>
        <v>0</v>
      </c>
      <c r="I71" s="103">
        <f>'EST HRS (Sub-3)'!$Z72</f>
        <v>0</v>
      </c>
      <c r="J71" s="103">
        <f>'EST HRS (Sub-4)'!$Z72</f>
        <v>54</v>
      </c>
      <c r="K71" s="103">
        <f>'EST HRS (Sub-5)'!$Z72</f>
        <v>20</v>
      </c>
      <c r="L71" s="103">
        <f>'EST HRS (Sub-6)'!$Z72</f>
        <v>0</v>
      </c>
      <c r="M71" s="103">
        <f>'EST HRS (Sub-7)'!$Z72</f>
        <v>0</v>
      </c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200">
        <f t="shared" si="2"/>
        <v>206</v>
      </c>
      <c r="AB71" s="164"/>
    </row>
    <row r="72" spans="1:28" x14ac:dyDescent="0.25">
      <c r="A72" s="105"/>
      <c r="B72" s="101"/>
      <c r="C72" s="106" t="s">
        <v>142</v>
      </c>
      <c r="D72" s="101"/>
      <c r="E72" s="101" t="s">
        <v>79</v>
      </c>
      <c r="F72" s="103">
        <f>'EST HRS (Prime-)'!$Z73</f>
        <v>182</v>
      </c>
      <c r="G72" s="103">
        <f>'EST HRS (Sub 1)'!$Z73</f>
        <v>0</v>
      </c>
      <c r="H72" s="103">
        <f>'EST HRS (Sub-2)'!$Z73</f>
        <v>0</v>
      </c>
      <c r="I72" s="103">
        <f>'EST HRS (Sub-3)'!$Z73</f>
        <v>0</v>
      </c>
      <c r="J72" s="103">
        <f>'EST HRS (Sub-4)'!$Z73</f>
        <v>120</v>
      </c>
      <c r="K72" s="103">
        <f>'EST HRS (Sub-5)'!$Z73</f>
        <v>70</v>
      </c>
      <c r="L72" s="103">
        <f>'EST HRS (Sub-6)'!$Z73</f>
        <v>0</v>
      </c>
      <c r="M72" s="103">
        <f>'EST HRS (Sub-7)'!$Z73</f>
        <v>0</v>
      </c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200">
        <f t="shared" si="2"/>
        <v>372</v>
      </c>
      <c r="AB72" s="164"/>
    </row>
    <row r="73" spans="1:28" x14ac:dyDescent="0.25">
      <c r="A73" s="175"/>
      <c r="B73" s="106">
        <v>8.3000000000000007</v>
      </c>
      <c r="C73" s="106" t="s">
        <v>306</v>
      </c>
      <c r="D73" s="106"/>
      <c r="E73" s="106"/>
      <c r="F73" s="165">
        <f>'EST HRS (Prime-)'!$Z74</f>
        <v>0</v>
      </c>
      <c r="G73" s="165">
        <f>'EST HRS (Sub 1)'!$Z74</f>
        <v>0</v>
      </c>
      <c r="H73" s="165">
        <f>'EST HRS (Sub-2)'!$Z74</f>
        <v>0</v>
      </c>
      <c r="I73" s="165">
        <f>'EST HRS (Sub-3)'!$Z74</f>
        <v>0</v>
      </c>
      <c r="J73" s="165">
        <f>'EST HRS (Sub-4)'!$Z74</f>
        <v>0</v>
      </c>
      <c r="K73" s="165">
        <f>'EST HRS (Sub-5)'!$Z74</f>
        <v>0</v>
      </c>
      <c r="L73" s="165">
        <f>'EST HRS (Sub-6)'!$Z74</f>
        <v>0</v>
      </c>
      <c r="M73" s="165">
        <f>'EST HRS (Sub-7)'!$Z74</f>
        <v>0</v>
      </c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200">
        <f t="shared" si="2"/>
        <v>0</v>
      </c>
    </row>
    <row r="74" spans="1:28" x14ac:dyDescent="0.25">
      <c r="A74" s="175"/>
      <c r="B74" s="106"/>
      <c r="C74" s="106" t="s">
        <v>307</v>
      </c>
      <c r="D74" s="106"/>
      <c r="E74" s="106" t="s">
        <v>308</v>
      </c>
      <c r="F74" s="165">
        <f>'EST HRS (Prime-)'!$Z75</f>
        <v>438</v>
      </c>
      <c r="G74" s="165">
        <f>'EST HRS (Sub 1)'!$Z75</f>
        <v>0</v>
      </c>
      <c r="H74" s="165">
        <f>'EST HRS (Sub-2)'!$Z75</f>
        <v>0</v>
      </c>
      <c r="I74" s="165">
        <f>'EST HRS (Sub-3)'!$Z75</f>
        <v>0</v>
      </c>
      <c r="J74" s="165">
        <f>'EST HRS (Sub-4)'!$Z75</f>
        <v>290</v>
      </c>
      <c r="K74" s="165">
        <f>'EST HRS (Sub-5)'!$Z75</f>
        <v>100</v>
      </c>
      <c r="L74" s="165">
        <f>'EST HRS (Sub-6)'!$Z75</f>
        <v>0</v>
      </c>
      <c r="M74" s="165">
        <f>'EST HRS (Sub-7)'!$Z75</f>
        <v>0</v>
      </c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200">
        <f t="shared" si="2"/>
        <v>828</v>
      </c>
    </row>
    <row r="75" spans="1:28" x14ac:dyDescent="0.25">
      <c r="A75" s="175"/>
      <c r="B75" s="106"/>
      <c r="C75" s="106" t="s">
        <v>309</v>
      </c>
      <c r="D75" s="106"/>
      <c r="E75" s="106" t="s">
        <v>310</v>
      </c>
      <c r="F75" s="165">
        <f>'EST HRS (Prime-)'!$Z76</f>
        <v>56</v>
      </c>
      <c r="G75" s="165">
        <f>'EST HRS (Sub 1)'!$Z76</f>
        <v>0</v>
      </c>
      <c r="H75" s="165">
        <f>'EST HRS (Sub-2)'!$Z76</f>
        <v>0</v>
      </c>
      <c r="I75" s="165">
        <f>'EST HRS (Sub-3)'!$Z76</f>
        <v>0</v>
      </c>
      <c r="J75" s="165">
        <f>'EST HRS (Sub-4)'!$Z76</f>
        <v>36</v>
      </c>
      <c r="K75" s="165">
        <f>'EST HRS (Sub-5)'!$Z76</f>
        <v>10</v>
      </c>
      <c r="L75" s="165">
        <f>'EST HRS (Sub-6)'!$Z76</f>
        <v>0</v>
      </c>
      <c r="M75" s="165">
        <f>'EST HRS (Sub-7)'!$Z76</f>
        <v>0</v>
      </c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200">
        <f t="shared" si="2"/>
        <v>102</v>
      </c>
    </row>
    <row r="76" spans="1:28" hidden="1" x14ac:dyDescent="0.25">
      <c r="A76" s="175"/>
      <c r="B76" s="106"/>
      <c r="C76" s="106" t="s">
        <v>311</v>
      </c>
      <c r="D76" s="106"/>
      <c r="E76" s="106" t="s">
        <v>312</v>
      </c>
      <c r="F76" s="165">
        <f>'EST HRS (Prime-)'!$Z77</f>
        <v>0</v>
      </c>
      <c r="G76" s="165">
        <f>'EST HRS (Sub 1)'!$Z77</f>
        <v>0</v>
      </c>
      <c r="H76" s="165">
        <f>'EST HRS (Sub-2)'!$Z77</f>
        <v>0</v>
      </c>
      <c r="I76" s="165">
        <f>'EST HRS (Sub-3)'!$Z77</f>
        <v>0</v>
      </c>
      <c r="J76" s="165">
        <f>'EST HRS (Sub-4)'!$Z77</f>
        <v>0</v>
      </c>
      <c r="K76" s="165">
        <f>'EST HRS (Sub-5)'!$Z77</f>
        <v>0</v>
      </c>
      <c r="L76" s="165">
        <f>'EST HRS (Sub-6)'!$Z77</f>
        <v>0</v>
      </c>
      <c r="M76" s="165">
        <f>'EST HRS (Sub-7)'!$Z77</f>
        <v>0</v>
      </c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200">
        <f t="shared" si="2"/>
        <v>0</v>
      </c>
    </row>
    <row r="77" spans="1:28" x14ac:dyDescent="0.25">
      <c r="A77" s="95"/>
      <c r="B77" s="96"/>
      <c r="C77" s="97"/>
      <c r="D77" s="97"/>
      <c r="E77" s="97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9"/>
    </row>
    <row r="78" spans="1:28" x14ac:dyDescent="0.25">
      <c r="A78" s="100"/>
      <c r="B78" s="101"/>
      <c r="C78" s="101"/>
      <c r="D78" s="101"/>
      <c r="E78" s="101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</row>
    <row r="79" spans="1:28" ht="16.2" thickBot="1" x14ac:dyDescent="0.35">
      <c r="A79" s="108"/>
      <c r="B79" s="109"/>
      <c r="C79" s="109"/>
      <c r="D79" s="109"/>
      <c r="E79" s="110" t="s">
        <v>30</v>
      </c>
      <c r="F79" s="111">
        <f t="shared" ref="F79:R79" si="3">SUM(F10:F78)</f>
        <v>4835</v>
      </c>
      <c r="G79" s="111">
        <f t="shared" si="3"/>
        <v>1162</v>
      </c>
      <c r="H79" s="111">
        <f t="shared" si="3"/>
        <v>2647</v>
      </c>
      <c r="I79" s="111">
        <f t="shared" si="3"/>
        <v>242</v>
      </c>
      <c r="J79" s="111">
        <f t="shared" si="3"/>
        <v>740</v>
      </c>
      <c r="K79" s="111">
        <f t="shared" si="3"/>
        <v>314</v>
      </c>
      <c r="L79" s="111">
        <f t="shared" si="3"/>
        <v>125</v>
      </c>
      <c r="M79" s="111">
        <f t="shared" si="3"/>
        <v>1024</v>
      </c>
      <c r="N79" s="111">
        <f t="shared" si="3"/>
        <v>0</v>
      </c>
      <c r="O79" s="111">
        <f t="shared" si="3"/>
        <v>0</v>
      </c>
      <c r="P79" s="111">
        <f t="shared" si="3"/>
        <v>0</v>
      </c>
      <c r="Q79" s="111">
        <f t="shared" si="3"/>
        <v>0</v>
      </c>
      <c r="R79" s="111">
        <f t="shared" si="3"/>
        <v>0</v>
      </c>
      <c r="S79" s="111">
        <f>SUM(S10:S78)</f>
        <v>0</v>
      </c>
      <c r="T79" s="111">
        <f t="shared" ref="T79:Y79" si="4">SUM(T10:T78)</f>
        <v>0</v>
      </c>
      <c r="U79" s="111">
        <f t="shared" si="4"/>
        <v>0</v>
      </c>
      <c r="V79" s="111">
        <f t="shared" si="4"/>
        <v>0</v>
      </c>
      <c r="W79" s="111">
        <f t="shared" si="4"/>
        <v>0</v>
      </c>
      <c r="X79" s="111">
        <f t="shared" si="4"/>
        <v>0</v>
      </c>
      <c r="Y79" s="111">
        <f t="shared" si="4"/>
        <v>0</v>
      </c>
      <c r="Z79" s="111">
        <f>+Z10+Z24+Z35+Z41+Z46+Z51+Z62+Z66+Z77</f>
        <v>11089</v>
      </c>
    </row>
    <row r="81" spans="6:13" x14ac:dyDescent="0.25">
      <c r="F81" s="166"/>
      <c r="G81" s="166"/>
      <c r="H81" s="166"/>
      <c r="I81" s="166"/>
      <c r="J81" s="166"/>
      <c r="K81" s="166"/>
      <c r="L81" s="166"/>
      <c r="M81" s="166"/>
    </row>
    <row r="82" spans="6:13" hidden="1" x14ac:dyDescent="0.25">
      <c r="F82" s="168">
        <f>F79/Z79</f>
        <v>0.43601767517359546</v>
      </c>
      <c r="G82" s="168">
        <f>G79/Z79</f>
        <v>0.10478852917305438</v>
      </c>
      <c r="H82" s="168">
        <f>H79/Z79</f>
        <v>0.23870502299576157</v>
      </c>
      <c r="I82" s="168">
        <f>I79/Z79</f>
        <v>2.182342862295969E-2</v>
      </c>
      <c r="J82" s="168">
        <f>J79/Z79</f>
        <v>6.6732798268554425E-2</v>
      </c>
      <c r="K82" s="168">
        <f>K79/Z79</f>
        <v>2.8316349535575797E-2</v>
      </c>
      <c r="L82" s="168">
        <f>L79/Z79</f>
        <v>1.1272432139958518E-2</v>
      </c>
      <c r="M82" s="168">
        <f>M79/Z79</f>
        <v>9.2343764090540181E-2</v>
      </c>
    </row>
  </sheetData>
  <mergeCells count="2">
    <mergeCell ref="A5:Z5"/>
    <mergeCell ref="A6:Z6"/>
  </mergeCells>
  <printOptions horizontalCentered="1"/>
  <pageMargins left="0.34" right="0.31" top="0.56000000000000005" bottom="0.5" header="0.05" footer="0.05"/>
  <pageSetup scale="64" orientation="portrait" r:id="rId1"/>
  <headerFooter>
    <oddFooter>&amp;L&amp;"Arial,Bold"&amp;18Exhibit D&amp;C&amp;"Arial,Bold"&amp;18Y-11834&amp;R&amp;"Arial,Bold"&amp;18Page 2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60"/>
  <sheetViews>
    <sheetView topLeftCell="B1" zoomScale="75" zoomScaleNormal="75" workbookViewId="0">
      <selection activeCell="Q16" sqref="Q16"/>
    </sheetView>
  </sheetViews>
  <sheetFormatPr defaultRowHeight="13.8" x14ac:dyDescent="0.25"/>
  <cols>
    <col min="2" max="2" width="8.69921875" style="116"/>
    <col min="3" max="3" width="17.19921875" customWidth="1"/>
    <col min="4" max="4" width="18.19921875" customWidth="1"/>
    <col min="5" max="5" width="3.8984375" customWidth="1"/>
    <col min="6" max="6" width="11.3984375" customWidth="1"/>
    <col min="7" max="7" width="5.59765625" customWidth="1"/>
    <col min="9" max="9" width="5.5" customWidth="1"/>
    <col min="10" max="10" width="13.19921875" customWidth="1"/>
    <col min="12" max="13" width="0" hidden="1" customWidth="1"/>
    <col min="14" max="14" width="9.69921875" hidden="1" customWidth="1"/>
    <col min="15" max="15" width="0" hidden="1" customWidth="1"/>
    <col min="16" max="16" width="10.5" hidden="1" customWidth="1"/>
  </cols>
  <sheetData>
    <row r="3" spans="2:16" ht="17.399999999999999" x14ac:dyDescent="0.3">
      <c r="C3" s="233" t="str">
        <f>'EST COST (Prime-)'!C2:J2</f>
        <v>Agreement Number</v>
      </c>
      <c r="D3" s="233"/>
      <c r="E3" s="233"/>
      <c r="F3" s="233"/>
      <c r="G3" s="233"/>
      <c r="H3" s="233"/>
      <c r="I3" s="233"/>
      <c r="J3" s="233"/>
    </row>
    <row r="4" spans="2:16" ht="17.399999999999999" x14ac:dyDescent="0.3">
      <c r="C4" s="233" t="str">
        <f>'EST COST (Prime-)'!C3:J3</f>
        <v>Project Name</v>
      </c>
      <c r="D4" s="233"/>
      <c r="E4" s="233"/>
      <c r="F4" s="233"/>
      <c r="G4" s="233"/>
      <c r="H4" s="233"/>
      <c r="I4" s="233"/>
      <c r="J4" s="233"/>
    </row>
    <row r="5" spans="2:16" ht="17.399999999999999" x14ac:dyDescent="0.3">
      <c r="C5" s="232" t="s">
        <v>415</v>
      </c>
      <c r="D5" s="232"/>
      <c r="E5" s="232"/>
      <c r="F5" s="232"/>
      <c r="G5" s="232"/>
      <c r="H5" s="232"/>
      <c r="I5" s="232"/>
      <c r="J5" s="232"/>
    </row>
    <row r="6" spans="2:16" ht="17.399999999999999" x14ac:dyDescent="0.3">
      <c r="C6" s="233" t="s">
        <v>351</v>
      </c>
      <c r="D6" s="233"/>
      <c r="E6" s="233"/>
      <c r="F6" s="233"/>
      <c r="G6" s="233"/>
      <c r="H6" s="233"/>
      <c r="I6" s="233"/>
      <c r="J6" s="233"/>
    </row>
    <row r="7" spans="2:16" x14ac:dyDescent="0.25">
      <c r="C7" s="11"/>
      <c r="D7" s="11"/>
      <c r="E7" s="11"/>
      <c r="F7" s="11"/>
      <c r="G7" s="11"/>
      <c r="H7" s="11"/>
      <c r="I7" s="11"/>
      <c r="J7" s="12"/>
    </row>
    <row r="8" spans="2:16" x14ac:dyDescent="0.25">
      <c r="C8" s="13" t="s">
        <v>404</v>
      </c>
      <c r="D8" s="11"/>
      <c r="E8" s="11"/>
      <c r="F8" s="11"/>
      <c r="G8" s="11"/>
      <c r="H8" s="11"/>
      <c r="I8" s="11"/>
      <c r="J8" s="12"/>
    </row>
    <row r="9" spans="2:16" x14ac:dyDescent="0.25">
      <c r="C9" s="14"/>
      <c r="D9" s="15"/>
      <c r="E9" s="15"/>
      <c r="F9" s="15"/>
      <c r="G9" s="15"/>
      <c r="H9" s="15"/>
      <c r="I9" s="15"/>
      <c r="J9" s="16"/>
    </row>
    <row r="10" spans="2:16" x14ac:dyDescent="0.25">
      <c r="B10" s="118" t="s">
        <v>217</v>
      </c>
      <c r="C10" s="17" t="s">
        <v>1</v>
      </c>
      <c r="D10" s="17" t="s">
        <v>223</v>
      </c>
      <c r="E10" s="17"/>
      <c r="F10" s="18" t="s">
        <v>10</v>
      </c>
      <c r="G10" s="18" t="s">
        <v>11</v>
      </c>
      <c r="H10" s="19" t="s">
        <v>12</v>
      </c>
      <c r="I10" s="20" t="s">
        <v>13</v>
      </c>
      <c r="J10" s="21" t="s">
        <v>14</v>
      </c>
      <c r="M10" t="s">
        <v>317</v>
      </c>
      <c r="N10" t="s">
        <v>318</v>
      </c>
      <c r="O10" t="s">
        <v>319</v>
      </c>
      <c r="P10" t="s">
        <v>320</v>
      </c>
    </row>
    <row r="11" spans="2:16" x14ac:dyDescent="0.25">
      <c r="C11" s="71" t="s">
        <v>154</v>
      </c>
      <c r="D11" s="70" t="s">
        <v>272</v>
      </c>
      <c r="E11" s="70"/>
      <c r="F11" s="136">
        <f>'EST HRS (Sub-3)'!$F$80</f>
        <v>122</v>
      </c>
      <c r="G11" s="70"/>
      <c r="H11" s="189">
        <v>75.58</v>
      </c>
      <c r="I11" s="25"/>
      <c r="J11" s="24">
        <f>F11*H11</f>
        <v>9220.76</v>
      </c>
      <c r="M11" s="145">
        <f>H11</f>
        <v>75.58</v>
      </c>
      <c r="N11" s="145">
        <f>H11*$D$37</f>
        <v>106.95325800000001</v>
      </c>
      <c r="O11" s="145">
        <f>H11*$D$38</f>
        <v>21.540299999999998</v>
      </c>
      <c r="P11" s="145">
        <f>SUM(M11:O11)</f>
        <v>204.07355799999999</v>
      </c>
    </row>
    <row r="12" spans="2:16" x14ac:dyDescent="0.25">
      <c r="C12" s="71" t="s">
        <v>154</v>
      </c>
      <c r="D12" s="70" t="s">
        <v>268</v>
      </c>
      <c r="E12" s="70"/>
      <c r="F12" s="136">
        <f>'EST HRS (Sub-3)'!$G$80</f>
        <v>4</v>
      </c>
      <c r="G12" s="70"/>
      <c r="H12" s="189">
        <v>75.58</v>
      </c>
      <c r="I12" s="25"/>
      <c r="J12" s="24">
        <f t="shared" ref="J12:J30" si="0">F12*H12</f>
        <v>302.32</v>
      </c>
      <c r="M12" s="145">
        <f t="shared" ref="M12:M31" si="1">H12</f>
        <v>75.58</v>
      </c>
      <c r="N12" s="145">
        <f t="shared" ref="N12:N31" si="2">H12*$D$37</f>
        <v>106.95325800000001</v>
      </c>
      <c r="O12" s="145">
        <f t="shared" ref="O12:O31" si="3">H12*$D$38</f>
        <v>21.540299999999998</v>
      </c>
      <c r="P12" s="145">
        <f t="shared" ref="P12:P31" si="4">SUM(M12:O12)</f>
        <v>204.07355799999999</v>
      </c>
    </row>
    <row r="13" spans="2:16" x14ac:dyDescent="0.25">
      <c r="C13" s="71" t="s">
        <v>264</v>
      </c>
      <c r="D13" s="70" t="s">
        <v>270</v>
      </c>
      <c r="E13" s="70"/>
      <c r="F13" s="136">
        <f>'EST HRS (Sub-3)'!$H$80</f>
        <v>34</v>
      </c>
      <c r="G13" s="70"/>
      <c r="H13" s="189">
        <v>49.5</v>
      </c>
      <c r="I13" s="25"/>
      <c r="J13" s="24">
        <f t="shared" si="0"/>
        <v>1683</v>
      </c>
      <c r="M13" s="145">
        <f t="shared" si="1"/>
        <v>49.5</v>
      </c>
      <c r="N13" s="145">
        <f t="shared" si="2"/>
        <v>70.047449999999998</v>
      </c>
      <c r="O13" s="145">
        <f t="shared" si="3"/>
        <v>14.107499999999998</v>
      </c>
      <c r="P13" s="145">
        <f t="shared" si="4"/>
        <v>133.65494999999999</v>
      </c>
    </row>
    <row r="14" spans="2:16" x14ac:dyDescent="0.25">
      <c r="C14" s="71" t="s">
        <v>267</v>
      </c>
      <c r="D14" s="70" t="s">
        <v>269</v>
      </c>
      <c r="E14" s="70"/>
      <c r="F14" s="136">
        <f>'EST HRS (Sub-3)'!$I$80</f>
        <v>54</v>
      </c>
      <c r="G14" s="70"/>
      <c r="H14" s="189">
        <v>32.69</v>
      </c>
      <c r="I14" s="25"/>
      <c r="J14" s="24">
        <f t="shared" si="0"/>
        <v>1765.2599999999998</v>
      </c>
      <c r="M14" s="145">
        <f t="shared" si="1"/>
        <v>32.69</v>
      </c>
      <c r="N14" s="145">
        <f t="shared" si="2"/>
        <v>46.259619000000001</v>
      </c>
      <c r="O14" s="145">
        <f t="shared" si="3"/>
        <v>9.3166499999999992</v>
      </c>
      <c r="P14" s="145">
        <f t="shared" si="4"/>
        <v>88.266268999999994</v>
      </c>
    </row>
    <row r="15" spans="2:16" hidden="1" x14ac:dyDescent="0.25">
      <c r="C15" s="221" t="s">
        <v>266</v>
      </c>
      <c r="D15" s="222" t="s">
        <v>271</v>
      </c>
      <c r="E15" s="70"/>
      <c r="F15" s="136">
        <f>'EST HRS (Sub-3)'!$J$80</f>
        <v>0</v>
      </c>
      <c r="G15" s="70"/>
      <c r="H15" s="189">
        <v>23.57</v>
      </c>
      <c r="I15" s="25"/>
      <c r="J15" s="24">
        <f t="shared" si="0"/>
        <v>0</v>
      </c>
      <c r="M15" s="145">
        <f t="shared" si="1"/>
        <v>23.57</v>
      </c>
      <c r="N15" s="145">
        <f t="shared" si="2"/>
        <v>33.353907</v>
      </c>
      <c r="O15" s="145">
        <f t="shared" si="3"/>
        <v>6.7174499999999995</v>
      </c>
      <c r="P15" s="145">
        <f t="shared" si="4"/>
        <v>63.641356999999999</v>
      </c>
    </row>
    <row r="16" spans="2:16" x14ac:dyDescent="0.25">
      <c r="C16" s="71" t="s">
        <v>261</v>
      </c>
      <c r="D16" s="70"/>
      <c r="E16" s="70"/>
      <c r="F16" s="136">
        <f>'EST HRS (Sub-3)'!$K$80</f>
        <v>12</v>
      </c>
      <c r="G16" s="70"/>
      <c r="H16" s="189">
        <v>38.119999999999997</v>
      </c>
      <c r="I16" s="25"/>
      <c r="J16" s="24">
        <f t="shared" si="0"/>
        <v>457.43999999999994</v>
      </c>
      <c r="M16" s="145">
        <f t="shared" si="1"/>
        <v>38.119999999999997</v>
      </c>
      <c r="N16" s="145">
        <f t="shared" si="2"/>
        <v>53.943611999999995</v>
      </c>
      <c r="O16" s="145">
        <f t="shared" si="3"/>
        <v>10.864199999999999</v>
      </c>
      <c r="P16" s="145">
        <f t="shared" si="4"/>
        <v>102.92781199999999</v>
      </c>
    </row>
    <row r="17" spans="3:16" hidden="1" x14ac:dyDescent="0.25">
      <c r="C17" s="71" t="s">
        <v>177</v>
      </c>
      <c r="D17" s="70"/>
      <c r="E17" s="70"/>
      <c r="F17" s="136">
        <f>'EST HRS (Sub-3)'!$L$80</f>
        <v>0</v>
      </c>
      <c r="G17" s="70"/>
      <c r="H17" s="189">
        <v>27.26</v>
      </c>
      <c r="I17" s="25"/>
      <c r="J17" s="24">
        <f t="shared" si="0"/>
        <v>0</v>
      </c>
      <c r="M17" s="145">
        <f t="shared" si="1"/>
        <v>27.26</v>
      </c>
      <c r="N17" s="145">
        <f t="shared" si="2"/>
        <v>38.575626</v>
      </c>
      <c r="O17" s="145">
        <f t="shared" si="3"/>
        <v>7.7690999999999999</v>
      </c>
      <c r="P17" s="145">
        <f t="shared" si="4"/>
        <v>73.604725999999999</v>
      </c>
    </row>
    <row r="18" spans="3:16" x14ac:dyDescent="0.25">
      <c r="C18" s="71" t="s">
        <v>301</v>
      </c>
      <c r="D18" s="70"/>
      <c r="E18" s="70"/>
      <c r="F18" s="136">
        <f>'EST HRS (Sub-3)'!$M$80</f>
        <v>16</v>
      </c>
      <c r="G18" s="70"/>
      <c r="H18" s="189">
        <v>50</v>
      </c>
      <c r="I18" s="25"/>
      <c r="J18" s="24">
        <f t="shared" si="0"/>
        <v>800</v>
      </c>
      <c r="M18" s="145">
        <f t="shared" si="1"/>
        <v>50</v>
      </c>
      <c r="N18" s="145">
        <f t="shared" si="2"/>
        <v>70.754999999999995</v>
      </c>
      <c r="O18" s="145">
        <f t="shared" si="3"/>
        <v>14.249999999999998</v>
      </c>
      <c r="P18" s="145">
        <f t="shared" si="4"/>
        <v>135.005</v>
      </c>
    </row>
    <row r="19" spans="3:16" x14ac:dyDescent="0.25">
      <c r="C19" s="71"/>
      <c r="D19" s="70"/>
      <c r="E19" s="70"/>
      <c r="F19" s="136">
        <f>'EST HRS (Sub-3)'!$N$80</f>
        <v>0</v>
      </c>
      <c r="G19" s="70"/>
      <c r="H19" s="189"/>
      <c r="I19" s="25"/>
      <c r="J19" s="24">
        <f t="shared" si="0"/>
        <v>0</v>
      </c>
      <c r="M19" s="145">
        <f t="shared" si="1"/>
        <v>0</v>
      </c>
      <c r="N19" s="145">
        <f t="shared" si="2"/>
        <v>0</v>
      </c>
      <c r="O19" s="145">
        <f t="shared" si="3"/>
        <v>0</v>
      </c>
      <c r="P19" s="145">
        <f t="shared" si="4"/>
        <v>0</v>
      </c>
    </row>
    <row r="20" spans="3:16" hidden="1" x14ac:dyDescent="0.25">
      <c r="C20" s="71"/>
      <c r="D20" s="70"/>
      <c r="E20" s="70"/>
      <c r="F20" s="136">
        <f>'EST HRS (Sub-3)'!$O$80</f>
        <v>0</v>
      </c>
      <c r="G20" s="70"/>
      <c r="H20" s="189"/>
      <c r="I20" s="25"/>
      <c r="J20" s="24">
        <f t="shared" si="0"/>
        <v>0</v>
      </c>
      <c r="M20" s="145">
        <f t="shared" si="1"/>
        <v>0</v>
      </c>
      <c r="N20" s="145">
        <f t="shared" si="2"/>
        <v>0</v>
      </c>
      <c r="O20" s="145">
        <f t="shared" si="3"/>
        <v>0</v>
      </c>
      <c r="P20" s="145">
        <f t="shared" si="4"/>
        <v>0</v>
      </c>
    </row>
    <row r="21" spans="3:16" hidden="1" x14ac:dyDescent="0.25">
      <c r="C21" s="71"/>
      <c r="D21" s="70"/>
      <c r="E21" s="70"/>
      <c r="F21" s="136">
        <f>'EST HRS (Sub-3)'!$P$80</f>
        <v>0</v>
      </c>
      <c r="G21" s="70"/>
      <c r="H21" s="189"/>
      <c r="I21" s="25"/>
      <c r="J21" s="24">
        <f t="shared" si="0"/>
        <v>0</v>
      </c>
      <c r="M21" s="145">
        <f t="shared" si="1"/>
        <v>0</v>
      </c>
      <c r="N21" s="145">
        <f t="shared" si="2"/>
        <v>0</v>
      </c>
      <c r="O21" s="145">
        <f t="shared" si="3"/>
        <v>0</v>
      </c>
      <c r="P21" s="145">
        <f t="shared" si="4"/>
        <v>0</v>
      </c>
    </row>
    <row r="22" spans="3:16" hidden="1" x14ac:dyDescent="0.25">
      <c r="C22" s="71"/>
      <c r="D22" s="70"/>
      <c r="E22" s="70"/>
      <c r="F22" s="136">
        <f>'EST HRS (Sub-3)'!$Q$80</f>
        <v>0</v>
      </c>
      <c r="G22" s="70"/>
      <c r="H22" s="189"/>
      <c r="I22" s="25"/>
      <c r="J22" s="24">
        <f t="shared" si="0"/>
        <v>0</v>
      </c>
      <c r="M22" s="145">
        <f t="shared" si="1"/>
        <v>0</v>
      </c>
      <c r="N22" s="145">
        <f t="shared" si="2"/>
        <v>0</v>
      </c>
      <c r="O22" s="145">
        <f t="shared" si="3"/>
        <v>0</v>
      </c>
      <c r="P22" s="145">
        <f t="shared" si="4"/>
        <v>0</v>
      </c>
    </row>
    <row r="23" spans="3:16" hidden="1" x14ac:dyDescent="0.25">
      <c r="C23" s="71"/>
      <c r="D23" s="70"/>
      <c r="E23" s="70"/>
      <c r="F23" s="136">
        <f>'EST HRS (Sub-3)'!$R$80</f>
        <v>0</v>
      </c>
      <c r="G23" s="70"/>
      <c r="H23" s="189"/>
      <c r="I23" s="25"/>
      <c r="J23" s="24">
        <f t="shared" si="0"/>
        <v>0</v>
      </c>
      <c r="M23" s="145">
        <f t="shared" si="1"/>
        <v>0</v>
      </c>
      <c r="N23" s="145">
        <f t="shared" si="2"/>
        <v>0</v>
      </c>
      <c r="O23" s="145">
        <f t="shared" si="3"/>
        <v>0</v>
      </c>
      <c r="P23" s="145">
        <f t="shared" si="4"/>
        <v>0</v>
      </c>
    </row>
    <row r="24" spans="3:16" hidden="1" x14ac:dyDescent="0.25">
      <c r="C24" s="71"/>
      <c r="D24" s="70"/>
      <c r="E24" s="70"/>
      <c r="F24" s="136">
        <f>'EST HRS (Sub-3)'!$S$80</f>
        <v>0</v>
      </c>
      <c r="G24" s="70"/>
      <c r="H24" s="189"/>
      <c r="I24" s="25"/>
      <c r="J24" s="24">
        <f t="shared" si="0"/>
        <v>0</v>
      </c>
      <c r="M24" s="145">
        <f t="shared" si="1"/>
        <v>0</v>
      </c>
      <c r="N24" s="145">
        <f t="shared" si="2"/>
        <v>0</v>
      </c>
      <c r="O24" s="145">
        <f t="shared" si="3"/>
        <v>0</v>
      </c>
      <c r="P24" s="145">
        <f t="shared" si="4"/>
        <v>0</v>
      </c>
    </row>
    <row r="25" spans="3:16" hidden="1" x14ac:dyDescent="0.25">
      <c r="C25" s="71"/>
      <c r="D25" s="70"/>
      <c r="E25" s="70"/>
      <c r="F25" s="136">
        <f>'EST HRS (Sub-3)'!$T$80</f>
        <v>0</v>
      </c>
      <c r="G25" s="70"/>
      <c r="H25" s="189"/>
      <c r="I25" s="25"/>
      <c r="J25" s="24">
        <f t="shared" si="0"/>
        <v>0</v>
      </c>
      <c r="M25" s="145">
        <f t="shared" si="1"/>
        <v>0</v>
      </c>
      <c r="N25" s="145">
        <f t="shared" si="2"/>
        <v>0</v>
      </c>
      <c r="O25" s="145">
        <f t="shared" si="3"/>
        <v>0</v>
      </c>
      <c r="P25" s="145">
        <f t="shared" si="4"/>
        <v>0</v>
      </c>
    </row>
    <row r="26" spans="3:16" hidden="1" x14ac:dyDescent="0.25">
      <c r="C26" s="71"/>
      <c r="D26" s="70"/>
      <c r="E26" s="70"/>
      <c r="F26" s="136">
        <f>'EST HRS (Sub-3)'!$U$80</f>
        <v>0</v>
      </c>
      <c r="G26" s="70"/>
      <c r="H26" s="189"/>
      <c r="I26" s="25"/>
      <c r="J26" s="24">
        <f t="shared" si="0"/>
        <v>0</v>
      </c>
      <c r="M26" s="145">
        <f t="shared" si="1"/>
        <v>0</v>
      </c>
      <c r="N26" s="145">
        <f t="shared" si="2"/>
        <v>0</v>
      </c>
      <c r="O26" s="145">
        <f t="shared" si="3"/>
        <v>0</v>
      </c>
      <c r="P26" s="145">
        <f t="shared" si="4"/>
        <v>0</v>
      </c>
    </row>
    <row r="27" spans="3:16" hidden="1" x14ac:dyDescent="0.25">
      <c r="C27" s="71"/>
      <c r="D27" s="70"/>
      <c r="E27" s="70"/>
      <c r="F27" s="136">
        <f>'EST HRS (Sub-3)'!$V$80</f>
        <v>0</v>
      </c>
      <c r="G27" s="70"/>
      <c r="H27" s="189"/>
      <c r="I27" s="25"/>
      <c r="J27" s="24">
        <f t="shared" si="0"/>
        <v>0</v>
      </c>
      <c r="M27" s="145">
        <f t="shared" si="1"/>
        <v>0</v>
      </c>
      <c r="N27" s="145">
        <f t="shared" si="2"/>
        <v>0</v>
      </c>
      <c r="O27" s="145">
        <f t="shared" si="3"/>
        <v>0</v>
      </c>
      <c r="P27" s="145">
        <f t="shared" si="4"/>
        <v>0</v>
      </c>
    </row>
    <row r="28" spans="3:16" hidden="1" x14ac:dyDescent="0.25">
      <c r="C28" s="71"/>
      <c r="D28" s="70"/>
      <c r="E28" s="70"/>
      <c r="F28" s="136">
        <f>'EST HRS (Sub-3)'!$W$80</f>
        <v>0</v>
      </c>
      <c r="G28" s="70"/>
      <c r="H28" s="189"/>
      <c r="I28" s="25"/>
      <c r="J28" s="24">
        <f t="shared" si="0"/>
        <v>0</v>
      </c>
      <c r="M28" s="145">
        <f t="shared" si="1"/>
        <v>0</v>
      </c>
      <c r="N28" s="145">
        <f t="shared" si="2"/>
        <v>0</v>
      </c>
      <c r="O28" s="145">
        <f t="shared" si="3"/>
        <v>0</v>
      </c>
      <c r="P28" s="145">
        <f t="shared" si="4"/>
        <v>0</v>
      </c>
    </row>
    <row r="29" spans="3:16" hidden="1" x14ac:dyDescent="0.25">
      <c r="C29" s="71"/>
      <c r="D29" s="70"/>
      <c r="E29" s="70"/>
      <c r="F29" s="136">
        <f>'EST HRS (Sub-3)'!$X$80</f>
        <v>0</v>
      </c>
      <c r="G29" s="70"/>
      <c r="H29" s="189"/>
      <c r="I29" s="25"/>
      <c r="J29" s="24">
        <f t="shared" si="0"/>
        <v>0</v>
      </c>
      <c r="M29" s="145">
        <f t="shared" si="1"/>
        <v>0</v>
      </c>
      <c r="N29" s="145">
        <f t="shared" si="2"/>
        <v>0</v>
      </c>
      <c r="O29" s="145">
        <f t="shared" si="3"/>
        <v>0</v>
      </c>
      <c r="P29" s="145">
        <f t="shared" si="4"/>
        <v>0</v>
      </c>
    </row>
    <row r="30" spans="3:16" hidden="1" x14ac:dyDescent="0.25">
      <c r="C30" s="71"/>
      <c r="D30" s="70"/>
      <c r="E30" s="70"/>
      <c r="F30" s="136">
        <f>'EST HRS (Sub-3)'!$Y$80</f>
        <v>0</v>
      </c>
      <c r="G30" s="70"/>
      <c r="H30" s="189"/>
      <c r="I30" s="25"/>
      <c r="J30" s="24">
        <f t="shared" si="0"/>
        <v>0</v>
      </c>
      <c r="M30" s="145">
        <f t="shared" si="1"/>
        <v>0</v>
      </c>
      <c r="N30" s="145">
        <f t="shared" si="2"/>
        <v>0</v>
      </c>
      <c r="O30" s="145">
        <f t="shared" si="3"/>
        <v>0</v>
      </c>
      <c r="P30" s="145">
        <f t="shared" si="4"/>
        <v>0</v>
      </c>
    </row>
    <row r="31" spans="3:16" x14ac:dyDescent="0.25">
      <c r="C31" s="22"/>
      <c r="D31" s="23"/>
      <c r="E31" s="23"/>
      <c r="F31" s="22"/>
      <c r="G31" s="23"/>
      <c r="H31" s="24"/>
      <c r="I31" s="25"/>
      <c r="J31" s="28"/>
      <c r="M31" s="145">
        <f t="shared" si="1"/>
        <v>0</v>
      </c>
      <c r="N31" s="145">
        <f t="shared" si="2"/>
        <v>0</v>
      </c>
      <c r="O31" s="145">
        <f t="shared" si="3"/>
        <v>0</v>
      </c>
      <c r="P31" s="145">
        <f t="shared" si="4"/>
        <v>0</v>
      </c>
    </row>
    <row r="32" spans="3:16" x14ac:dyDescent="0.25">
      <c r="C32" s="15"/>
      <c r="D32" s="26"/>
      <c r="E32" s="29" t="s">
        <v>5</v>
      </c>
      <c r="F32" s="30">
        <f>SUM(F11:F30)</f>
        <v>242</v>
      </c>
      <c r="G32" s="26"/>
      <c r="H32" s="26"/>
      <c r="I32" s="29" t="s">
        <v>15</v>
      </c>
      <c r="J32" s="32">
        <f>SUM(J11:J31)</f>
        <v>14228.78</v>
      </c>
      <c r="K32" s="32"/>
    </row>
    <row r="33" spans="2:10" hidden="1" x14ac:dyDescent="0.25">
      <c r="C33" s="14"/>
      <c r="D33" s="26"/>
      <c r="E33" s="31"/>
      <c r="F33" s="27"/>
      <c r="G33" s="26"/>
      <c r="H33" s="26"/>
      <c r="I33" s="29"/>
      <c r="J33" s="80"/>
    </row>
    <row r="34" spans="2:10" hidden="1" x14ac:dyDescent="0.25">
      <c r="C34" s="14"/>
      <c r="D34" s="26"/>
      <c r="E34" s="26"/>
      <c r="F34" s="26"/>
      <c r="G34" s="26"/>
      <c r="H34" s="26"/>
    </row>
    <row r="35" spans="2:10" x14ac:dyDescent="0.25">
      <c r="C35" s="14"/>
      <c r="D35" s="23"/>
      <c r="E35" s="23"/>
      <c r="F35" s="23"/>
      <c r="G35" s="23"/>
      <c r="H35" s="23"/>
      <c r="I35" s="23"/>
      <c r="J35" s="33"/>
    </row>
    <row r="36" spans="2:10" x14ac:dyDescent="0.25">
      <c r="C36" s="17" t="s">
        <v>16</v>
      </c>
      <c r="D36" s="34"/>
      <c r="E36" s="34"/>
      <c r="F36" s="34"/>
      <c r="G36" s="34"/>
      <c r="H36" s="34"/>
      <c r="I36" s="34"/>
      <c r="J36" s="35"/>
    </row>
    <row r="37" spans="2:10" x14ac:dyDescent="0.25">
      <c r="C37" s="23" t="s">
        <v>17</v>
      </c>
      <c r="D37" s="190">
        <v>1.4151</v>
      </c>
      <c r="E37" s="70" t="s">
        <v>18</v>
      </c>
      <c r="F37" s="70"/>
      <c r="G37" s="70"/>
      <c r="H37" s="70"/>
      <c r="I37" s="70"/>
      <c r="J37" s="189">
        <f>+J32*D37</f>
        <v>20135.146578</v>
      </c>
    </row>
    <row r="38" spans="2:10" x14ac:dyDescent="0.25">
      <c r="C38" s="26" t="s">
        <v>19</v>
      </c>
      <c r="D38" s="138">
        <v>0.28499999999999998</v>
      </c>
      <c r="E38" s="72" t="s">
        <v>20</v>
      </c>
      <c r="F38" s="72"/>
      <c r="G38" s="72"/>
      <c r="H38" s="72"/>
      <c r="I38" s="72"/>
      <c r="J38" s="189">
        <f>+J32*D38</f>
        <v>4055.2022999999999</v>
      </c>
    </row>
    <row r="39" spans="2:10" x14ac:dyDescent="0.25">
      <c r="C39" s="34"/>
      <c r="D39" s="77"/>
      <c r="E39" s="77"/>
      <c r="F39" s="77"/>
      <c r="G39" s="77"/>
      <c r="H39" s="77"/>
      <c r="I39" s="77"/>
      <c r="J39" s="214"/>
    </row>
    <row r="40" spans="2:10" x14ac:dyDescent="0.25">
      <c r="C40" s="14" t="s">
        <v>21</v>
      </c>
      <c r="D40" s="215"/>
      <c r="E40" s="215"/>
      <c r="F40" s="215"/>
      <c r="G40" s="215"/>
      <c r="H40" s="215"/>
      <c r="I40" s="215"/>
      <c r="J40" s="216">
        <f>SUM(J32:J38)</f>
        <v>38419.128877999996</v>
      </c>
    </row>
    <row r="41" spans="2:10" x14ac:dyDescent="0.25">
      <c r="C41" s="23"/>
      <c r="D41" s="70"/>
      <c r="E41" s="70"/>
      <c r="F41" s="70"/>
      <c r="G41" s="70"/>
      <c r="H41" s="70"/>
      <c r="I41" s="70"/>
      <c r="J41" s="217"/>
    </row>
    <row r="42" spans="2:10" x14ac:dyDescent="0.25">
      <c r="C42" s="17" t="s">
        <v>22</v>
      </c>
      <c r="D42" s="77"/>
      <c r="E42" s="77"/>
      <c r="F42" s="77"/>
      <c r="G42" s="77"/>
      <c r="H42" s="77"/>
      <c r="I42" s="77"/>
      <c r="J42" s="218" t="s">
        <v>14</v>
      </c>
    </row>
    <row r="43" spans="2:10" s="164" customFormat="1" x14ac:dyDescent="0.25">
      <c r="B43" s="116"/>
      <c r="C43" s="196" t="s">
        <v>344</v>
      </c>
      <c r="D43" s="224" t="s">
        <v>362</v>
      </c>
      <c r="E43" s="224"/>
      <c r="F43" s="224" t="s">
        <v>347</v>
      </c>
      <c r="G43" s="224"/>
      <c r="H43" s="224" t="s">
        <v>345</v>
      </c>
      <c r="I43" s="72"/>
      <c r="J43" s="223"/>
    </row>
    <row r="44" spans="2:10" x14ac:dyDescent="0.25">
      <c r="C44" s="38" t="s">
        <v>363</v>
      </c>
      <c r="D44" s="191" t="s">
        <v>361</v>
      </c>
      <c r="E44" s="79"/>
      <c r="F44" s="192">
        <v>0.54</v>
      </c>
      <c r="G44" s="202"/>
      <c r="H44" s="79">
        <v>384</v>
      </c>
      <c r="I44" s="79"/>
      <c r="J44" s="225">
        <f>F44*H44</f>
        <v>207.36</v>
      </c>
    </row>
    <row r="45" spans="2:10" hidden="1" x14ac:dyDescent="0.25">
      <c r="C45" s="38"/>
      <c r="D45" s="191"/>
      <c r="E45" s="79"/>
      <c r="F45" s="192" t="s">
        <v>90</v>
      </c>
      <c r="G45" s="202"/>
      <c r="H45" s="79"/>
      <c r="I45" s="79"/>
      <c r="J45" s="225" t="e">
        <f t="shared" ref="J45:J52" si="5">F45*H45</f>
        <v>#VALUE!</v>
      </c>
    </row>
    <row r="46" spans="2:10" hidden="1" x14ac:dyDescent="0.25">
      <c r="C46" s="38"/>
      <c r="D46" s="191"/>
      <c r="E46" s="79"/>
      <c r="F46" s="192"/>
      <c r="G46" s="202"/>
      <c r="H46" s="79"/>
      <c r="I46" s="79"/>
      <c r="J46" s="225">
        <f t="shared" si="5"/>
        <v>0</v>
      </c>
    </row>
    <row r="47" spans="2:10" x14ac:dyDescent="0.25">
      <c r="C47" s="38" t="s">
        <v>23</v>
      </c>
      <c r="D47" s="191" t="s">
        <v>361</v>
      </c>
      <c r="E47" s="79"/>
      <c r="F47" s="192">
        <v>0.1</v>
      </c>
      <c r="G47" s="202"/>
      <c r="H47" s="79">
        <v>100</v>
      </c>
      <c r="I47" s="79"/>
      <c r="J47" s="225">
        <f t="shared" si="5"/>
        <v>10</v>
      </c>
    </row>
    <row r="48" spans="2:10" hidden="1" x14ac:dyDescent="0.25">
      <c r="C48" s="38"/>
      <c r="D48" s="191"/>
      <c r="E48" s="79"/>
      <c r="F48" s="192" t="s">
        <v>92</v>
      </c>
      <c r="G48" s="202"/>
      <c r="H48" s="79"/>
      <c r="I48" s="79"/>
      <c r="J48" s="225" t="e">
        <f t="shared" si="5"/>
        <v>#VALUE!</v>
      </c>
    </row>
    <row r="49" spans="3:10" hidden="1" x14ac:dyDescent="0.25">
      <c r="C49" s="38"/>
      <c r="D49" s="191"/>
      <c r="E49" s="79"/>
      <c r="F49" s="192"/>
      <c r="G49" s="202"/>
      <c r="H49" s="79"/>
      <c r="I49" s="79"/>
      <c r="J49" s="225">
        <f t="shared" si="5"/>
        <v>0</v>
      </c>
    </row>
    <row r="50" spans="3:10" hidden="1" x14ac:dyDescent="0.25">
      <c r="C50" s="38" t="s">
        <v>24</v>
      </c>
      <c r="D50" s="191"/>
      <c r="E50" s="79"/>
      <c r="F50" s="192"/>
      <c r="G50" s="202"/>
      <c r="H50" s="79"/>
      <c r="I50" s="79"/>
      <c r="J50" s="225">
        <f t="shared" si="5"/>
        <v>0</v>
      </c>
    </row>
    <row r="51" spans="3:10" hidden="1" x14ac:dyDescent="0.25">
      <c r="C51" s="38"/>
      <c r="D51" s="191"/>
      <c r="E51" s="79"/>
      <c r="F51" s="192"/>
      <c r="G51" s="202"/>
      <c r="H51" s="79"/>
      <c r="I51" s="79"/>
      <c r="J51" s="225">
        <f t="shared" si="5"/>
        <v>0</v>
      </c>
    </row>
    <row r="52" spans="3:10" x14ac:dyDescent="0.25">
      <c r="C52" s="38" t="s">
        <v>102</v>
      </c>
      <c r="D52" s="191" t="s">
        <v>361</v>
      </c>
      <c r="E52" s="79"/>
      <c r="F52" s="192">
        <v>10</v>
      </c>
      <c r="G52" s="202"/>
      <c r="H52" s="79">
        <v>15</v>
      </c>
      <c r="I52" s="79"/>
      <c r="J52" s="225">
        <f t="shared" si="5"/>
        <v>150</v>
      </c>
    </row>
    <row r="53" spans="3:10" x14ac:dyDescent="0.25">
      <c r="C53" s="43"/>
      <c r="D53" s="86"/>
      <c r="E53" s="211"/>
      <c r="F53" s="193"/>
      <c r="G53" s="210"/>
      <c r="H53" s="211"/>
      <c r="I53" s="211"/>
      <c r="J53" s="219"/>
    </row>
    <row r="54" spans="3:10" x14ac:dyDescent="0.25">
      <c r="C54" s="22"/>
      <c r="D54" s="23"/>
      <c r="E54" s="23"/>
      <c r="F54" s="11"/>
      <c r="G54" s="23"/>
      <c r="H54" s="24"/>
      <c r="I54" s="31" t="s">
        <v>26</v>
      </c>
      <c r="J54" s="32">
        <f>SUM(J44+J47+J52)</f>
        <v>367.36</v>
      </c>
    </row>
    <row r="55" spans="3:10" x14ac:dyDescent="0.25">
      <c r="C55" s="22"/>
      <c r="D55" s="23"/>
      <c r="E55" s="23"/>
      <c r="F55" s="22"/>
      <c r="G55" s="23"/>
      <c r="H55" s="24"/>
      <c r="I55" s="31"/>
      <c r="J55" s="59"/>
    </row>
    <row r="56" spans="3:10" ht="15.6" x14ac:dyDescent="0.3">
      <c r="C56" s="23"/>
      <c r="D56" s="23"/>
      <c r="E56" s="23"/>
      <c r="F56" s="23"/>
      <c r="G56" s="23"/>
      <c r="H56" s="63" t="s">
        <v>30</v>
      </c>
      <c r="I56" s="14"/>
      <c r="J56" s="32">
        <f>J54+J40</f>
        <v>38786.488877999996</v>
      </c>
    </row>
    <row r="57" spans="3:10" ht="14.4" thickBot="1" x14ac:dyDescent="0.3">
      <c r="C57" s="23"/>
      <c r="D57" s="23"/>
      <c r="E57" s="23"/>
      <c r="F57" s="23"/>
      <c r="G57" s="23"/>
      <c r="H57" s="23"/>
      <c r="I57" s="23"/>
      <c r="J57" s="60"/>
    </row>
    <row r="58" spans="3:10" ht="18" thickBot="1" x14ac:dyDescent="0.35">
      <c r="C58" s="54" t="str">
        <f>+C5&amp;" Total Cost:"</f>
        <v>SUBCONSULTANT 3 -- ENVIRONMENTAL Total Cost:</v>
      </c>
      <c r="D58" s="11"/>
      <c r="E58" s="11"/>
      <c r="F58" s="11"/>
      <c r="G58" s="11"/>
      <c r="H58" s="54" t="s">
        <v>31</v>
      </c>
      <c r="I58" s="11"/>
      <c r="J58" s="55">
        <v>38787</v>
      </c>
    </row>
    <row r="59" spans="3:10" x14ac:dyDescent="0.25">
      <c r="C59" s="11"/>
      <c r="D59" s="11"/>
      <c r="E59" s="11"/>
      <c r="F59" s="11"/>
      <c r="G59" s="11"/>
      <c r="H59" s="11"/>
      <c r="I59" s="11"/>
      <c r="J59" s="12"/>
    </row>
    <row r="60" spans="3:10" x14ac:dyDescent="0.25">
      <c r="C60" s="11"/>
      <c r="D60" s="11"/>
      <c r="E60" s="11"/>
      <c r="F60" s="11"/>
      <c r="G60" s="11"/>
      <c r="H60" s="11"/>
      <c r="I60" s="11"/>
      <c r="J60" s="12"/>
    </row>
  </sheetData>
  <mergeCells count="4">
    <mergeCell ref="C3:J3"/>
    <mergeCell ref="C4:J4"/>
    <mergeCell ref="C6:J6"/>
    <mergeCell ref="C5:J5"/>
  </mergeCells>
  <printOptions horizontalCentered="1"/>
  <pageMargins left="0.7" right="0.7" top="0.75" bottom="1.03" header="0.3" footer="0.61"/>
  <pageSetup scale="99" orientation="portrait" r:id="rId1"/>
  <headerFooter>
    <oddFooter>&amp;L&amp;"Arial,Bold"&amp;14Exhibit E-a&amp;C&amp;"Arial,Bold"&amp;14Y-11834&amp;R&amp;"Arial,Bold"&amp;14Page 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AA80"/>
  <sheetViews>
    <sheetView topLeftCell="A2" zoomScale="75" zoomScaleNormal="75" workbookViewId="0">
      <selection activeCell="AC96" sqref="AC96"/>
    </sheetView>
  </sheetViews>
  <sheetFormatPr defaultRowHeight="13.8" x14ac:dyDescent="0.25"/>
  <cols>
    <col min="1" max="1" width="6.69921875" customWidth="1"/>
    <col min="2" max="2" width="4.59765625" customWidth="1"/>
    <col min="4" max="4" width="5.69921875" customWidth="1"/>
    <col min="5" max="5" width="36.69921875" customWidth="1"/>
    <col min="6" max="13" width="12.59765625" customWidth="1"/>
    <col min="14" max="25" width="0" hidden="1" customWidth="1"/>
    <col min="27" max="27" width="10.19921875" style="140" customWidth="1"/>
  </cols>
  <sheetData>
    <row r="5" spans="1:27" ht="36" customHeight="1" x14ac:dyDescent="0.3">
      <c r="A5" s="231" t="s">
        <v>387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</row>
    <row r="6" spans="1:27" ht="17.399999999999999" x14ac:dyDescent="0.3">
      <c r="A6" s="61" t="s">
        <v>402</v>
      </c>
    </row>
    <row r="7" spans="1:27" hidden="1" x14ac:dyDescent="0.25">
      <c r="A7" s="3"/>
      <c r="B7" s="2"/>
      <c r="C7" s="2"/>
      <c r="D7" s="2"/>
      <c r="E7" s="2"/>
      <c r="F7" s="139">
        <f>'EST COST (Sub-4)'!$P11</f>
        <v>235.99739900000003</v>
      </c>
      <c r="G7" s="139">
        <f>'EST COST (Sub-4)'!$P12</f>
        <v>193.21059999999997</v>
      </c>
      <c r="H7" s="139">
        <f>'EST COST (Sub-4)'!$P13</f>
        <v>127.7683</v>
      </c>
      <c r="I7" s="139">
        <f>'EST COST (Sub-4)'!$P14</f>
        <v>95.047149999999988</v>
      </c>
      <c r="J7" s="139">
        <f>'EST COST (Sub-4)'!$P15</f>
        <v>128.142256</v>
      </c>
      <c r="K7" s="139">
        <f>'EST COST (Sub-4)'!$P16</f>
        <v>158.15222499999999</v>
      </c>
      <c r="L7" s="139">
        <f>'EST COST (Sub-4)'!$P17</f>
        <v>98.163449999999983</v>
      </c>
      <c r="M7" s="139">
        <f>'EST COST (Sub-4)'!$P18</f>
        <v>71.674900000000008</v>
      </c>
      <c r="N7" s="2"/>
      <c r="O7" s="58" t="s">
        <v>27</v>
      </c>
      <c r="AA7" s="57"/>
    </row>
    <row r="8" spans="1:27" s="164" customFormat="1" ht="18" thickBot="1" x14ac:dyDescent="0.35">
      <c r="A8" s="1" t="s">
        <v>0</v>
      </c>
      <c r="B8" s="2"/>
      <c r="C8" s="2"/>
      <c r="D8" s="2"/>
      <c r="E8" s="2"/>
      <c r="F8" s="139"/>
      <c r="G8" s="139"/>
      <c r="H8" s="139"/>
      <c r="I8" s="139"/>
      <c r="J8" s="139"/>
      <c r="K8" s="139"/>
      <c r="L8" s="139"/>
      <c r="M8" s="139"/>
      <c r="N8" s="2"/>
      <c r="O8" s="58"/>
      <c r="AA8" s="57"/>
    </row>
    <row r="9" spans="1:27" ht="27" thickBot="1" x14ac:dyDescent="0.3">
      <c r="A9" s="4" t="s">
        <v>2</v>
      </c>
      <c r="B9" s="4"/>
      <c r="C9" s="5"/>
      <c r="D9" s="6" t="s">
        <v>3</v>
      </c>
      <c r="E9" s="5" t="s">
        <v>4</v>
      </c>
      <c r="F9" s="173" t="s">
        <v>154</v>
      </c>
      <c r="G9" s="173" t="s">
        <v>129</v>
      </c>
      <c r="H9" s="173" t="s">
        <v>186</v>
      </c>
      <c r="I9" s="173" t="s">
        <v>187</v>
      </c>
      <c r="J9" s="173" t="s">
        <v>241</v>
      </c>
      <c r="K9" s="173" t="s">
        <v>190</v>
      </c>
      <c r="L9" s="173" t="s">
        <v>188</v>
      </c>
      <c r="M9" s="173" t="s">
        <v>189</v>
      </c>
      <c r="N9" s="88">
        <v>9</v>
      </c>
      <c r="O9" s="88">
        <v>10</v>
      </c>
      <c r="P9" s="88">
        <v>11</v>
      </c>
      <c r="Q9" s="88">
        <v>12</v>
      </c>
      <c r="R9" s="88">
        <v>13</v>
      </c>
      <c r="S9" s="88">
        <v>14</v>
      </c>
      <c r="T9" s="88">
        <v>15</v>
      </c>
      <c r="U9" s="88">
        <v>16</v>
      </c>
      <c r="V9" s="88">
        <v>17</v>
      </c>
      <c r="W9" s="88">
        <v>18</v>
      </c>
      <c r="X9" s="88">
        <v>19</v>
      </c>
      <c r="Y9" s="88">
        <v>20</v>
      </c>
      <c r="Z9" s="7" t="s">
        <v>5</v>
      </c>
      <c r="AA9" s="141" t="s">
        <v>319</v>
      </c>
    </row>
    <row r="10" spans="1:27" x14ac:dyDescent="0.25">
      <c r="A10" s="8"/>
      <c r="B10" s="9"/>
      <c r="C10" s="9"/>
      <c r="D10" s="9"/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47"/>
    </row>
    <row r="11" spans="1:27" x14ac:dyDescent="0.25">
      <c r="A11" s="95" t="s">
        <v>145</v>
      </c>
      <c r="B11" s="96" t="s">
        <v>6</v>
      </c>
      <c r="C11" s="97"/>
      <c r="D11" s="97"/>
      <c r="E11" s="97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9">
        <f>SUM(Z12:Z24)</f>
        <v>72</v>
      </c>
      <c r="AA11" s="142">
        <f>SUM(AA12:AA24)</f>
        <v>12507</v>
      </c>
    </row>
    <row r="12" spans="1:27" ht="15" x14ac:dyDescent="0.25">
      <c r="A12" s="100"/>
      <c r="B12" s="101">
        <v>1.1000000000000001</v>
      </c>
      <c r="C12" s="101" t="s">
        <v>6</v>
      </c>
      <c r="D12" s="101"/>
      <c r="E12" s="101"/>
      <c r="F12" s="165">
        <v>6</v>
      </c>
      <c r="G12" s="165">
        <v>6</v>
      </c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3">
        <f t="shared" ref="Z12:Z24" si="0">SUM(F12:Y12)</f>
        <v>12</v>
      </c>
      <c r="AA12" s="143">
        <f>ROUND(SUMPRODUCT($F$7:$Y$7,F12:Y12),0)</f>
        <v>2575</v>
      </c>
    </row>
    <row r="13" spans="1:27" ht="15" hidden="1" x14ac:dyDescent="0.25">
      <c r="A13" s="100"/>
      <c r="B13" s="101">
        <v>1.2</v>
      </c>
      <c r="C13" s="104" t="s">
        <v>336</v>
      </c>
      <c r="D13" s="104"/>
      <c r="E13" s="101"/>
      <c r="F13" s="165"/>
      <c r="G13" s="165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65">
        <f t="shared" si="0"/>
        <v>0</v>
      </c>
      <c r="AA13" s="143">
        <f t="shared" ref="AA13:AA24" si="1">ROUND(SUMPRODUCT($F$7:$Y$7,F13:Y13),0)</f>
        <v>0</v>
      </c>
    </row>
    <row r="14" spans="1:27" hidden="1" x14ac:dyDescent="0.25">
      <c r="A14" s="105"/>
      <c r="B14" s="101">
        <v>1.3</v>
      </c>
      <c r="C14" s="101" t="s">
        <v>336</v>
      </c>
      <c r="D14" s="101"/>
      <c r="E14" s="101"/>
      <c r="F14" s="165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65">
        <f t="shared" si="0"/>
        <v>0</v>
      </c>
      <c r="AA14" s="143">
        <f t="shared" si="1"/>
        <v>0</v>
      </c>
    </row>
    <row r="15" spans="1:27" hidden="1" x14ac:dyDescent="0.25">
      <c r="A15" s="105"/>
      <c r="B15" s="101">
        <v>1.4</v>
      </c>
      <c r="C15" s="101" t="s">
        <v>36</v>
      </c>
      <c r="D15" s="101"/>
      <c r="E15" s="101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65">
        <f t="shared" si="0"/>
        <v>0</v>
      </c>
      <c r="AA15" s="143">
        <f t="shared" si="1"/>
        <v>0</v>
      </c>
    </row>
    <row r="16" spans="1:27" hidden="1" x14ac:dyDescent="0.25">
      <c r="A16" s="105"/>
      <c r="B16" s="101">
        <v>1.5</v>
      </c>
      <c r="C16" s="101" t="s">
        <v>37</v>
      </c>
      <c r="D16" s="101"/>
      <c r="E16" s="101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65">
        <f t="shared" si="0"/>
        <v>0</v>
      </c>
      <c r="AA16" s="143">
        <f t="shared" si="1"/>
        <v>0</v>
      </c>
    </row>
    <row r="17" spans="1:27" x14ac:dyDescent="0.25">
      <c r="A17" s="105"/>
      <c r="B17" s="101">
        <v>1.4</v>
      </c>
      <c r="C17" s="101" t="s">
        <v>38</v>
      </c>
      <c r="D17" s="101"/>
      <c r="E17" s="101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43">
        <f t="shared" si="1"/>
        <v>0</v>
      </c>
    </row>
    <row r="18" spans="1:27" x14ac:dyDescent="0.25">
      <c r="A18" s="105"/>
      <c r="B18" s="101"/>
      <c r="C18" s="106" t="s">
        <v>364</v>
      </c>
      <c r="D18" s="101"/>
      <c r="E18" s="101" t="s">
        <v>39</v>
      </c>
      <c r="F18" s="103"/>
      <c r="G18" s="103">
        <v>4</v>
      </c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65">
        <f t="shared" si="0"/>
        <v>4</v>
      </c>
      <c r="AA18" s="143">
        <f t="shared" si="1"/>
        <v>773</v>
      </c>
    </row>
    <row r="19" spans="1:27" x14ac:dyDescent="0.25">
      <c r="A19" s="105"/>
      <c r="B19" s="101"/>
      <c r="C19" s="106" t="s">
        <v>365</v>
      </c>
      <c r="D19" s="101"/>
      <c r="E19" s="101" t="s">
        <v>40</v>
      </c>
      <c r="F19" s="103"/>
      <c r="G19" s="103">
        <v>12</v>
      </c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65">
        <f t="shared" si="0"/>
        <v>12</v>
      </c>
      <c r="AA19" s="143">
        <f t="shared" si="1"/>
        <v>2319</v>
      </c>
    </row>
    <row r="20" spans="1:27" x14ac:dyDescent="0.25">
      <c r="A20" s="105"/>
      <c r="B20" s="101">
        <v>1.5</v>
      </c>
      <c r="C20" s="101" t="s">
        <v>43</v>
      </c>
      <c r="D20" s="101"/>
      <c r="E20" s="101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65">
        <f t="shared" si="0"/>
        <v>0</v>
      </c>
      <c r="AA20" s="143">
        <f t="shared" si="1"/>
        <v>0</v>
      </c>
    </row>
    <row r="21" spans="1:27" x14ac:dyDescent="0.25">
      <c r="A21" s="105"/>
      <c r="B21" s="101">
        <v>1.6</v>
      </c>
      <c r="C21" s="101" t="s">
        <v>41</v>
      </c>
      <c r="D21" s="101"/>
      <c r="E21" s="101"/>
      <c r="F21" s="103"/>
      <c r="G21" s="103">
        <v>24</v>
      </c>
      <c r="H21" s="103"/>
      <c r="I21" s="103"/>
      <c r="J21" s="103"/>
      <c r="K21" s="103">
        <v>4</v>
      </c>
      <c r="L21" s="103">
        <v>16</v>
      </c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65">
        <f t="shared" si="0"/>
        <v>44</v>
      </c>
      <c r="AA21" s="143">
        <f t="shared" si="1"/>
        <v>6840</v>
      </c>
    </row>
    <row r="22" spans="1:27" hidden="1" x14ac:dyDescent="0.25">
      <c r="A22" s="105"/>
      <c r="B22" s="107">
        <v>1.7</v>
      </c>
      <c r="C22" s="101" t="s">
        <v>42</v>
      </c>
      <c r="D22" s="101"/>
      <c r="E22" s="101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65">
        <f t="shared" si="0"/>
        <v>0</v>
      </c>
      <c r="AA22" s="143">
        <f t="shared" si="1"/>
        <v>0</v>
      </c>
    </row>
    <row r="23" spans="1:27" hidden="1" x14ac:dyDescent="0.25">
      <c r="A23" s="105"/>
      <c r="B23" s="104">
        <v>1.1000000000000001</v>
      </c>
      <c r="C23" s="101" t="s">
        <v>44</v>
      </c>
      <c r="D23" s="101"/>
      <c r="E23" s="101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65">
        <f t="shared" si="0"/>
        <v>0</v>
      </c>
      <c r="AA23" s="143">
        <f t="shared" si="1"/>
        <v>0</v>
      </c>
    </row>
    <row r="24" spans="1:27" hidden="1" x14ac:dyDescent="0.25">
      <c r="A24" s="105"/>
      <c r="B24" s="104">
        <v>1.1100000000000001</v>
      </c>
      <c r="C24" s="101" t="s">
        <v>7</v>
      </c>
      <c r="D24" s="101"/>
      <c r="E24" s="101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65">
        <f t="shared" si="0"/>
        <v>0</v>
      </c>
      <c r="AA24" s="143">
        <f t="shared" si="1"/>
        <v>0</v>
      </c>
    </row>
    <row r="25" spans="1:27" x14ac:dyDescent="0.25">
      <c r="A25" s="95" t="s">
        <v>146</v>
      </c>
      <c r="B25" s="96" t="s">
        <v>45</v>
      </c>
      <c r="C25" s="97"/>
      <c r="D25" s="97"/>
      <c r="E25" s="97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9">
        <f>SUM(Z26:Z35)</f>
        <v>56</v>
      </c>
      <c r="AA25" s="142">
        <f>SUM(AA26:AA35)</f>
        <v>7164</v>
      </c>
    </row>
    <row r="26" spans="1:27" ht="15" hidden="1" x14ac:dyDescent="0.25">
      <c r="A26" s="100"/>
      <c r="B26" s="101">
        <v>2.1</v>
      </c>
      <c r="C26" s="101" t="s">
        <v>46</v>
      </c>
      <c r="D26" s="101"/>
      <c r="E26" s="101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3">
        <f t="shared" ref="Z26:Z46" si="2">SUM(F26:Y26)</f>
        <v>0</v>
      </c>
      <c r="AA26" s="143">
        <f t="shared" ref="AA26:AA35" si="3">ROUND(SUMPRODUCT($F$7:$Y$7,F26:Y26),0)</f>
        <v>0</v>
      </c>
    </row>
    <row r="27" spans="1:27" ht="15" hidden="1" x14ac:dyDescent="0.25">
      <c r="A27" s="100"/>
      <c r="B27" s="101">
        <v>2.2000000000000002</v>
      </c>
      <c r="C27" s="104" t="s">
        <v>94</v>
      </c>
      <c r="D27" s="104"/>
      <c r="E27" s="101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3">
        <f t="shared" si="2"/>
        <v>0</v>
      </c>
      <c r="AA27" s="143">
        <f t="shared" si="3"/>
        <v>0</v>
      </c>
    </row>
    <row r="28" spans="1:27" hidden="1" x14ac:dyDescent="0.25">
      <c r="A28" s="105"/>
      <c r="B28" s="101">
        <v>2.2999999999999998</v>
      </c>
      <c r="C28" s="101" t="s">
        <v>336</v>
      </c>
      <c r="D28" s="101"/>
      <c r="E28" s="101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>
        <f t="shared" si="2"/>
        <v>0</v>
      </c>
      <c r="AA28" s="143">
        <f t="shared" si="3"/>
        <v>0</v>
      </c>
    </row>
    <row r="29" spans="1:27" hidden="1" x14ac:dyDescent="0.25">
      <c r="A29" s="105"/>
      <c r="B29" s="101">
        <v>2.2999999999999998</v>
      </c>
      <c r="C29" s="101" t="s">
        <v>48</v>
      </c>
      <c r="D29" s="101"/>
      <c r="E29" s="101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>
        <f t="shared" si="2"/>
        <v>0</v>
      </c>
      <c r="AA29" s="143">
        <f t="shared" si="3"/>
        <v>0</v>
      </c>
    </row>
    <row r="30" spans="1:27" hidden="1" x14ac:dyDescent="0.25">
      <c r="A30" s="105"/>
      <c r="B30" s="101">
        <v>2.5</v>
      </c>
      <c r="C30" s="101" t="s">
        <v>336</v>
      </c>
      <c r="D30" s="101"/>
      <c r="E30" s="101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>
        <f t="shared" si="2"/>
        <v>0</v>
      </c>
      <c r="AA30" s="143">
        <f t="shared" si="3"/>
        <v>0</v>
      </c>
    </row>
    <row r="31" spans="1:27" x14ac:dyDescent="0.25">
      <c r="A31" s="105"/>
      <c r="B31" s="101">
        <v>2.4</v>
      </c>
      <c r="C31" s="101" t="s">
        <v>50</v>
      </c>
      <c r="D31" s="101"/>
      <c r="E31" s="101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>
        <f t="shared" si="2"/>
        <v>0</v>
      </c>
      <c r="AA31" s="143">
        <f t="shared" si="3"/>
        <v>0</v>
      </c>
    </row>
    <row r="32" spans="1:27" hidden="1" x14ac:dyDescent="0.25">
      <c r="A32" s="105"/>
      <c r="B32" s="101">
        <v>2.7</v>
      </c>
      <c r="C32" s="101" t="s">
        <v>336</v>
      </c>
      <c r="D32" s="101"/>
      <c r="E32" s="101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>
        <f t="shared" si="2"/>
        <v>0</v>
      </c>
      <c r="AA32" s="143">
        <f t="shared" si="3"/>
        <v>0</v>
      </c>
    </row>
    <row r="33" spans="1:27" x14ac:dyDescent="0.25">
      <c r="A33" s="105"/>
      <c r="B33" s="101">
        <v>2.5</v>
      </c>
      <c r="C33" s="101" t="s">
        <v>52</v>
      </c>
      <c r="D33" s="101"/>
      <c r="E33" s="101"/>
      <c r="F33" s="103"/>
      <c r="G33" s="103">
        <v>8</v>
      </c>
      <c r="H33" s="103">
        <v>8</v>
      </c>
      <c r="I33" s="103">
        <v>16</v>
      </c>
      <c r="J33" s="103">
        <v>24</v>
      </c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>
        <f t="shared" si="2"/>
        <v>56</v>
      </c>
      <c r="AA33" s="143">
        <f t="shared" si="3"/>
        <v>7164</v>
      </c>
    </row>
    <row r="34" spans="1:27" hidden="1" x14ac:dyDescent="0.25">
      <c r="A34" s="105"/>
      <c r="B34" s="101">
        <v>2.6</v>
      </c>
      <c r="C34" s="101" t="s">
        <v>331</v>
      </c>
      <c r="D34" s="101"/>
      <c r="E34" s="101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>
        <f t="shared" si="2"/>
        <v>0</v>
      </c>
      <c r="AA34" s="143">
        <f t="shared" si="3"/>
        <v>0</v>
      </c>
    </row>
    <row r="35" spans="1:27" hidden="1" x14ac:dyDescent="0.25">
      <c r="A35" s="105"/>
      <c r="B35" s="104">
        <v>2.7</v>
      </c>
      <c r="C35" s="101" t="s">
        <v>54</v>
      </c>
      <c r="D35" s="101"/>
      <c r="E35" s="101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>
        <f t="shared" si="2"/>
        <v>0</v>
      </c>
      <c r="AA35" s="143">
        <f t="shared" si="3"/>
        <v>0</v>
      </c>
    </row>
    <row r="36" spans="1:27" hidden="1" x14ac:dyDescent="0.25">
      <c r="A36" s="95" t="s">
        <v>147</v>
      </c>
      <c r="B36" s="96" t="s">
        <v>95</v>
      </c>
      <c r="C36" s="97"/>
      <c r="D36" s="97"/>
      <c r="E36" s="97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9">
        <f>SUM(Z37:Z41)</f>
        <v>0</v>
      </c>
      <c r="AA36" s="142">
        <f>SUM(AA37:AA41)</f>
        <v>0</v>
      </c>
    </row>
    <row r="37" spans="1:27" hidden="1" x14ac:dyDescent="0.25">
      <c r="A37" s="100"/>
      <c r="B37" s="101">
        <v>3.1</v>
      </c>
      <c r="C37" s="101" t="s">
        <v>58</v>
      </c>
      <c r="D37" s="101"/>
      <c r="E37" s="101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>
        <f t="shared" si="2"/>
        <v>0</v>
      </c>
      <c r="AA37" s="143">
        <f t="shared" ref="AA37:AA41" si="4">ROUND(SUMPRODUCT($F$7:$Y$7,F37:Y37),0)</f>
        <v>0</v>
      </c>
    </row>
    <row r="38" spans="1:27" hidden="1" x14ac:dyDescent="0.25">
      <c r="A38" s="105"/>
      <c r="B38" s="101">
        <v>3.2</v>
      </c>
      <c r="C38" s="101" t="s">
        <v>55</v>
      </c>
      <c r="D38" s="101"/>
      <c r="E38" s="101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>
        <f t="shared" si="2"/>
        <v>0</v>
      </c>
      <c r="AA38" s="143">
        <f t="shared" si="4"/>
        <v>0</v>
      </c>
    </row>
    <row r="39" spans="1:27" hidden="1" x14ac:dyDescent="0.25">
      <c r="A39" s="105"/>
      <c r="B39" s="101">
        <v>3.3</v>
      </c>
      <c r="C39" s="101" t="s">
        <v>59</v>
      </c>
      <c r="D39" s="101"/>
      <c r="E39" s="101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>
        <f t="shared" si="2"/>
        <v>0</v>
      </c>
      <c r="AA39" s="143">
        <f t="shared" si="4"/>
        <v>0</v>
      </c>
    </row>
    <row r="40" spans="1:27" hidden="1" x14ac:dyDescent="0.25">
      <c r="A40" s="105"/>
      <c r="B40" s="101">
        <v>3.4</v>
      </c>
      <c r="C40" s="101" t="s">
        <v>56</v>
      </c>
      <c r="D40" s="101"/>
      <c r="E40" s="101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>
        <f t="shared" si="2"/>
        <v>0</v>
      </c>
      <c r="AA40" s="143">
        <f t="shared" si="4"/>
        <v>0</v>
      </c>
    </row>
    <row r="41" spans="1:27" hidden="1" x14ac:dyDescent="0.25">
      <c r="A41" s="105"/>
      <c r="B41" s="101">
        <v>3.5</v>
      </c>
      <c r="C41" s="101" t="s">
        <v>57</v>
      </c>
      <c r="D41" s="101"/>
      <c r="E41" s="101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>
        <f t="shared" si="2"/>
        <v>0</v>
      </c>
      <c r="AA41" s="143">
        <f t="shared" si="4"/>
        <v>0</v>
      </c>
    </row>
    <row r="42" spans="1:27" hidden="1" x14ac:dyDescent="0.25">
      <c r="A42" s="95" t="s">
        <v>148</v>
      </c>
      <c r="B42" s="96" t="s">
        <v>60</v>
      </c>
      <c r="C42" s="97"/>
      <c r="D42" s="97"/>
      <c r="E42" s="97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9">
        <f>SUM(Z43:Z46)</f>
        <v>0</v>
      </c>
      <c r="AA42" s="142">
        <f>SUM(AA43:AA46)</f>
        <v>0</v>
      </c>
    </row>
    <row r="43" spans="1:27" hidden="1" x14ac:dyDescent="0.25">
      <c r="A43" s="100"/>
      <c r="B43" s="101">
        <v>4.0999999999999996</v>
      </c>
      <c r="C43" s="101" t="s">
        <v>61</v>
      </c>
      <c r="D43" s="101"/>
      <c r="E43" s="101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>
        <f t="shared" si="2"/>
        <v>0</v>
      </c>
      <c r="AA43" s="143">
        <f t="shared" ref="AA43:AA46" si="5">ROUND(SUMPRODUCT($F$7:$Y$7,F43:Y43),0)</f>
        <v>0</v>
      </c>
    </row>
    <row r="44" spans="1:27" hidden="1" x14ac:dyDescent="0.25">
      <c r="A44" s="105"/>
      <c r="B44" s="101">
        <v>4.2</v>
      </c>
      <c r="C44" s="101" t="s">
        <v>96</v>
      </c>
      <c r="D44" s="101"/>
      <c r="E44" s="101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>
        <f t="shared" si="2"/>
        <v>0</v>
      </c>
      <c r="AA44" s="143">
        <f t="shared" si="5"/>
        <v>0</v>
      </c>
    </row>
    <row r="45" spans="1:27" hidden="1" x14ac:dyDescent="0.25">
      <c r="A45" s="105"/>
      <c r="B45" s="101">
        <v>4.3</v>
      </c>
      <c r="C45" s="101" t="s">
        <v>62</v>
      </c>
      <c r="D45" s="101"/>
      <c r="E45" s="101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>
        <f t="shared" si="2"/>
        <v>0</v>
      </c>
      <c r="AA45" s="143">
        <f t="shared" si="5"/>
        <v>0</v>
      </c>
    </row>
    <row r="46" spans="1:27" hidden="1" x14ac:dyDescent="0.25">
      <c r="A46" s="105"/>
      <c r="B46" s="101">
        <v>4.4000000000000004</v>
      </c>
      <c r="C46" s="101" t="s">
        <v>63</v>
      </c>
      <c r="D46" s="101"/>
      <c r="E46" s="101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>
        <f t="shared" si="2"/>
        <v>0</v>
      </c>
      <c r="AA46" s="143">
        <f t="shared" si="5"/>
        <v>0</v>
      </c>
    </row>
    <row r="47" spans="1:27" hidden="1" x14ac:dyDescent="0.25">
      <c r="A47" s="95" t="s">
        <v>149</v>
      </c>
      <c r="B47" s="96" t="s">
        <v>64</v>
      </c>
      <c r="C47" s="97"/>
      <c r="D47" s="97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9">
        <f>SUM(Z48:Z51)</f>
        <v>0</v>
      </c>
      <c r="AA47" s="142">
        <f>SUM(AA48:AA51)</f>
        <v>0</v>
      </c>
    </row>
    <row r="48" spans="1:27" hidden="1" x14ac:dyDescent="0.25">
      <c r="A48" s="100"/>
      <c r="B48" s="101">
        <v>5.0999999999999996</v>
      </c>
      <c r="C48" s="101" t="s">
        <v>65</v>
      </c>
      <c r="D48" s="101"/>
      <c r="E48" s="101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43">
        <f t="shared" ref="AA48:AA51" si="6">ROUND(SUMPRODUCT($F$7:$Y$7,F48:Y48),0)</f>
        <v>0</v>
      </c>
    </row>
    <row r="49" spans="1:27" hidden="1" x14ac:dyDescent="0.25">
      <c r="A49" s="105"/>
      <c r="B49" s="101"/>
      <c r="C49" s="101" t="s">
        <v>103</v>
      </c>
      <c r="D49" s="101"/>
      <c r="E49" s="101" t="s">
        <v>66</v>
      </c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>
        <f t="shared" ref="Z49:Z68" si="7">SUM(F49:Y49)</f>
        <v>0</v>
      </c>
      <c r="AA49" s="143">
        <f t="shared" si="6"/>
        <v>0</v>
      </c>
    </row>
    <row r="50" spans="1:27" hidden="1" x14ac:dyDescent="0.25">
      <c r="A50" s="105"/>
      <c r="B50" s="101"/>
      <c r="C50" s="101" t="s">
        <v>104</v>
      </c>
      <c r="D50" s="101"/>
      <c r="E50" s="101" t="s">
        <v>67</v>
      </c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>
        <f t="shared" si="7"/>
        <v>0</v>
      </c>
      <c r="AA50" s="143">
        <f t="shared" si="6"/>
        <v>0</v>
      </c>
    </row>
    <row r="51" spans="1:27" hidden="1" x14ac:dyDescent="0.25">
      <c r="A51" s="105"/>
      <c r="B51" s="101"/>
      <c r="C51" s="101" t="s">
        <v>105</v>
      </c>
      <c r="D51" s="101"/>
      <c r="E51" s="101" t="s">
        <v>68</v>
      </c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>
        <f t="shared" si="7"/>
        <v>0</v>
      </c>
      <c r="AA51" s="143">
        <f t="shared" si="6"/>
        <v>0</v>
      </c>
    </row>
    <row r="52" spans="1:27" hidden="1" x14ac:dyDescent="0.25">
      <c r="A52" s="95" t="s">
        <v>150</v>
      </c>
      <c r="B52" s="96" t="s">
        <v>69</v>
      </c>
      <c r="C52" s="97"/>
      <c r="D52" s="97"/>
      <c r="E52" s="97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9">
        <f>SUM(Z53:Z62)</f>
        <v>0</v>
      </c>
      <c r="AA52" s="142">
        <f>SUM(AA53:AA62)</f>
        <v>0</v>
      </c>
    </row>
    <row r="53" spans="1:27" hidden="1" x14ac:dyDescent="0.25">
      <c r="A53" s="100"/>
      <c r="B53" s="101">
        <v>6.1</v>
      </c>
      <c r="C53" s="101" t="s">
        <v>70</v>
      </c>
      <c r="D53" s="101"/>
      <c r="E53" s="101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>
        <f t="shared" si="7"/>
        <v>0</v>
      </c>
      <c r="AA53" s="143">
        <f t="shared" ref="AA53:AA62" si="8">ROUND(SUMPRODUCT($F$7:$Y$7,F53:Y53),0)</f>
        <v>0</v>
      </c>
    </row>
    <row r="54" spans="1:27" hidden="1" x14ac:dyDescent="0.25">
      <c r="A54" s="105"/>
      <c r="B54" s="101">
        <v>6.2</v>
      </c>
      <c r="C54" s="101" t="s">
        <v>97</v>
      </c>
      <c r="D54" s="101"/>
      <c r="E54" s="101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>
        <f t="shared" si="7"/>
        <v>0</v>
      </c>
      <c r="AA54" s="143">
        <f t="shared" si="8"/>
        <v>0</v>
      </c>
    </row>
    <row r="55" spans="1:27" hidden="1" x14ac:dyDescent="0.25">
      <c r="A55" s="105"/>
      <c r="B55" s="101"/>
      <c r="C55" s="101" t="s">
        <v>109</v>
      </c>
      <c r="D55" s="101"/>
      <c r="E55" s="101" t="s">
        <v>117</v>
      </c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>
        <f t="shared" si="7"/>
        <v>0</v>
      </c>
      <c r="AA55" s="143">
        <f t="shared" si="8"/>
        <v>0</v>
      </c>
    </row>
    <row r="56" spans="1:27" hidden="1" x14ac:dyDescent="0.25">
      <c r="A56" s="105"/>
      <c r="B56" s="101"/>
      <c r="C56" s="101" t="s">
        <v>110</v>
      </c>
      <c r="D56" s="101"/>
      <c r="E56" s="101" t="s">
        <v>118</v>
      </c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>
        <f t="shared" si="7"/>
        <v>0</v>
      </c>
      <c r="AA56" s="143">
        <f t="shared" si="8"/>
        <v>0</v>
      </c>
    </row>
    <row r="57" spans="1:27" hidden="1" x14ac:dyDescent="0.25">
      <c r="A57" s="105"/>
      <c r="B57" s="101"/>
      <c r="C57" s="101" t="s">
        <v>111</v>
      </c>
      <c r="D57" s="101"/>
      <c r="E57" s="101" t="s">
        <v>119</v>
      </c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>
        <f t="shared" si="7"/>
        <v>0</v>
      </c>
      <c r="AA57" s="143">
        <f t="shared" si="8"/>
        <v>0</v>
      </c>
    </row>
    <row r="58" spans="1:27" hidden="1" x14ac:dyDescent="0.25">
      <c r="A58" s="105"/>
      <c r="B58" s="101"/>
      <c r="C58" s="101" t="s">
        <v>112</v>
      </c>
      <c r="D58" s="101"/>
      <c r="E58" s="101" t="s">
        <v>121</v>
      </c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>
        <f t="shared" si="7"/>
        <v>0</v>
      </c>
      <c r="AA58" s="143">
        <f t="shared" si="8"/>
        <v>0</v>
      </c>
    </row>
    <row r="59" spans="1:27" hidden="1" x14ac:dyDescent="0.25">
      <c r="A59" s="105"/>
      <c r="B59" s="101"/>
      <c r="C59" s="101" t="s">
        <v>113</v>
      </c>
      <c r="D59" s="101"/>
      <c r="E59" s="101" t="s">
        <v>120</v>
      </c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>
        <f t="shared" si="7"/>
        <v>0</v>
      </c>
      <c r="AA59" s="143">
        <f t="shared" si="8"/>
        <v>0</v>
      </c>
    </row>
    <row r="60" spans="1:27" hidden="1" x14ac:dyDescent="0.25">
      <c r="A60" s="105"/>
      <c r="B60" s="101"/>
      <c r="C60" s="101" t="s">
        <v>114</v>
      </c>
      <c r="D60" s="101"/>
      <c r="E60" s="101" t="s">
        <v>122</v>
      </c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>
        <f t="shared" si="7"/>
        <v>0</v>
      </c>
      <c r="AA60" s="143">
        <f t="shared" si="8"/>
        <v>0</v>
      </c>
    </row>
    <row r="61" spans="1:27" hidden="1" x14ac:dyDescent="0.25">
      <c r="A61" s="105"/>
      <c r="B61" s="101"/>
      <c r="C61" s="101" t="s">
        <v>115</v>
      </c>
      <c r="D61" s="101"/>
      <c r="E61" s="101" t="s">
        <v>123</v>
      </c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>
        <f t="shared" si="7"/>
        <v>0</v>
      </c>
      <c r="AA61" s="143">
        <f t="shared" si="8"/>
        <v>0</v>
      </c>
    </row>
    <row r="62" spans="1:27" hidden="1" x14ac:dyDescent="0.25">
      <c r="A62" s="105"/>
      <c r="B62" s="101"/>
      <c r="C62" s="101" t="s">
        <v>116</v>
      </c>
      <c r="D62" s="101"/>
      <c r="E62" s="101" t="s">
        <v>124</v>
      </c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>
        <f t="shared" si="7"/>
        <v>0</v>
      </c>
      <c r="AA62" s="143">
        <f t="shared" si="8"/>
        <v>0</v>
      </c>
    </row>
    <row r="63" spans="1:27" hidden="1" x14ac:dyDescent="0.25">
      <c r="A63" s="95" t="s">
        <v>151</v>
      </c>
      <c r="B63" s="96" t="s">
        <v>98</v>
      </c>
      <c r="C63" s="97"/>
      <c r="D63" s="97"/>
      <c r="E63" s="97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9">
        <f>SUM(Z64:Z66)</f>
        <v>0</v>
      </c>
      <c r="AA63" s="142">
        <f>SUM(AA64:AA66)</f>
        <v>0</v>
      </c>
    </row>
    <row r="64" spans="1:27" hidden="1" x14ac:dyDescent="0.25">
      <c r="A64" s="100"/>
      <c r="B64" s="101">
        <v>7.1</v>
      </c>
      <c r="C64" s="101" t="s">
        <v>71</v>
      </c>
      <c r="D64" s="101"/>
      <c r="E64" s="101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>
        <f t="shared" si="7"/>
        <v>0</v>
      </c>
      <c r="AA64" s="143">
        <f t="shared" ref="AA64:AA66" si="9">ROUND(SUMPRODUCT($F$7:$Y$7,F64:Y64),0)</f>
        <v>0</v>
      </c>
    </row>
    <row r="65" spans="1:27" hidden="1" x14ac:dyDescent="0.25">
      <c r="A65" s="105"/>
      <c r="B65" s="101">
        <v>7.2</v>
      </c>
      <c r="C65" s="101" t="s">
        <v>72</v>
      </c>
      <c r="D65" s="101"/>
      <c r="E65" s="101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>
        <f t="shared" si="7"/>
        <v>0</v>
      </c>
      <c r="AA65" s="143">
        <f t="shared" si="9"/>
        <v>0</v>
      </c>
    </row>
    <row r="66" spans="1:27" hidden="1" x14ac:dyDescent="0.25">
      <c r="A66" s="105"/>
      <c r="B66" s="101">
        <v>7.3</v>
      </c>
      <c r="C66" s="101" t="s">
        <v>73</v>
      </c>
      <c r="D66" s="101"/>
      <c r="E66" s="101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>
        <f t="shared" si="7"/>
        <v>0</v>
      </c>
      <c r="AA66" s="143">
        <f t="shared" si="9"/>
        <v>0</v>
      </c>
    </row>
    <row r="67" spans="1:27" x14ac:dyDescent="0.25">
      <c r="A67" s="95" t="s">
        <v>152</v>
      </c>
      <c r="B67" s="96" t="s">
        <v>99</v>
      </c>
      <c r="C67" s="97"/>
      <c r="D67" s="97"/>
      <c r="E67" s="97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9">
        <f>SUM(Z68:Z77)</f>
        <v>612</v>
      </c>
      <c r="AA67" s="142">
        <f>SUM(AA68:AA77)</f>
        <v>78426</v>
      </c>
    </row>
    <row r="68" spans="1:27" x14ac:dyDescent="0.25">
      <c r="A68" s="100"/>
      <c r="B68" s="101">
        <v>8.1</v>
      </c>
      <c r="C68" s="101" t="s">
        <v>74</v>
      </c>
      <c r="D68" s="101"/>
      <c r="E68" s="101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>
        <f t="shared" si="7"/>
        <v>0</v>
      </c>
      <c r="AA68" s="143">
        <f t="shared" ref="AA68:AA77" si="10">ROUND(SUMPRODUCT($F$7:$Y$7,F68:Y68),0)</f>
        <v>0</v>
      </c>
    </row>
    <row r="69" spans="1:27" x14ac:dyDescent="0.25">
      <c r="A69" s="105"/>
      <c r="B69" s="101">
        <v>8.1999999999999993</v>
      </c>
      <c r="C69" s="101" t="s">
        <v>75</v>
      </c>
      <c r="D69" s="101"/>
      <c r="E69" s="101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43">
        <f t="shared" si="10"/>
        <v>0</v>
      </c>
    </row>
    <row r="70" spans="1:27" x14ac:dyDescent="0.25">
      <c r="A70" s="105"/>
      <c r="B70" s="101"/>
      <c r="C70" s="106" t="s">
        <v>139</v>
      </c>
      <c r="D70" s="101"/>
      <c r="E70" s="101" t="s">
        <v>76</v>
      </c>
      <c r="F70" s="103"/>
      <c r="G70" s="103">
        <v>8</v>
      </c>
      <c r="H70" s="103">
        <v>8</v>
      </c>
      <c r="I70" s="103">
        <v>12</v>
      </c>
      <c r="J70" s="103">
        <v>2</v>
      </c>
      <c r="K70" s="103"/>
      <c r="L70" s="103"/>
      <c r="M70" s="103">
        <v>2</v>
      </c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>
        <f>SUM(F70:Y70)</f>
        <v>32</v>
      </c>
      <c r="AA70" s="143">
        <f t="shared" si="10"/>
        <v>4108</v>
      </c>
    </row>
    <row r="71" spans="1:27" x14ac:dyDescent="0.25">
      <c r="A71" s="105"/>
      <c r="B71" s="101"/>
      <c r="C71" s="106" t="s">
        <v>140</v>
      </c>
      <c r="D71" s="101"/>
      <c r="E71" s="101" t="s">
        <v>77</v>
      </c>
      <c r="F71" s="103">
        <v>2</v>
      </c>
      <c r="G71" s="103">
        <v>24</v>
      </c>
      <c r="H71" s="103">
        <v>32</v>
      </c>
      <c r="I71" s="103">
        <v>16</v>
      </c>
      <c r="J71" s="103"/>
      <c r="K71" s="103"/>
      <c r="L71" s="103"/>
      <c r="M71" s="103">
        <v>6</v>
      </c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65">
        <f t="shared" ref="Z71:Z77" si="11">SUM(F71:Y71)</f>
        <v>80</v>
      </c>
      <c r="AA71" s="143">
        <f t="shared" si="10"/>
        <v>11148</v>
      </c>
    </row>
    <row r="72" spans="1:27" x14ac:dyDescent="0.25">
      <c r="A72" s="105"/>
      <c r="B72" s="101"/>
      <c r="C72" s="106" t="s">
        <v>141</v>
      </c>
      <c r="D72" s="101"/>
      <c r="E72" s="101" t="s">
        <v>78</v>
      </c>
      <c r="F72" s="103">
        <v>2</v>
      </c>
      <c r="G72" s="103">
        <v>24</v>
      </c>
      <c r="H72" s="103">
        <v>16</v>
      </c>
      <c r="I72" s="103">
        <v>8</v>
      </c>
      <c r="J72" s="103"/>
      <c r="K72" s="103"/>
      <c r="L72" s="103"/>
      <c r="M72" s="103">
        <v>4</v>
      </c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65">
        <f t="shared" si="11"/>
        <v>54</v>
      </c>
      <c r="AA72" s="143">
        <f t="shared" si="10"/>
        <v>8200</v>
      </c>
    </row>
    <row r="73" spans="1:27" x14ac:dyDescent="0.25">
      <c r="A73" s="105"/>
      <c r="B73" s="101"/>
      <c r="C73" s="106" t="s">
        <v>142</v>
      </c>
      <c r="D73" s="101"/>
      <c r="E73" s="101" t="s">
        <v>79</v>
      </c>
      <c r="F73" s="103">
        <v>0</v>
      </c>
      <c r="G73" s="103">
        <v>8</v>
      </c>
      <c r="H73" s="103">
        <v>32</v>
      </c>
      <c r="I73" s="103">
        <v>72</v>
      </c>
      <c r="J73" s="103">
        <v>8</v>
      </c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65">
        <f t="shared" si="11"/>
        <v>120</v>
      </c>
      <c r="AA73" s="143">
        <f t="shared" si="10"/>
        <v>13503</v>
      </c>
    </row>
    <row r="74" spans="1:27" x14ac:dyDescent="0.25">
      <c r="A74" s="175"/>
      <c r="B74" s="106">
        <v>8.3000000000000007</v>
      </c>
      <c r="C74" s="106" t="s">
        <v>306</v>
      </c>
      <c r="D74" s="106"/>
      <c r="E74" s="106"/>
      <c r="F74" s="103">
        <v>0</v>
      </c>
      <c r="G74" s="103">
        <v>0</v>
      </c>
      <c r="H74" s="103">
        <v>0</v>
      </c>
      <c r="I74" s="103">
        <v>0</v>
      </c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65"/>
      <c r="AA74" s="143"/>
    </row>
    <row r="75" spans="1:27" x14ac:dyDescent="0.25">
      <c r="A75" s="175"/>
      <c r="B75" s="106"/>
      <c r="C75" s="106" t="s">
        <v>307</v>
      </c>
      <c r="D75" s="106"/>
      <c r="E75" s="106" t="s">
        <v>308</v>
      </c>
      <c r="F75" s="103">
        <v>10</v>
      </c>
      <c r="G75" s="103">
        <v>16</v>
      </c>
      <c r="H75" s="103">
        <v>48</v>
      </c>
      <c r="I75" s="103">
        <v>108</v>
      </c>
      <c r="J75" s="103">
        <v>108</v>
      </c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65">
        <f t="shared" si="11"/>
        <v>290</v>
      </c>
      <c r="AA75" s="143">
        <f t="shared" si="10"/>
        <v>35689</v>
      </c>
    </row>
    <row r="76" spans="1:27" x14ac:dyDescent="0.25">
      <c r="A76" s="175"/>
      <c r="B76" s="106"/>
      <c r="C76" s="106" t="s">
        <v>309</v>
      </c>
      <c r="D76" s="106"/>
      <c r="E76" s="106" t="s">
        <v>310</v>
      </c>
      <c r="F76" s="103">
        <v>0</v>
      </c>
      <c r="G76" s="103">
        <v>18</v>
      </c>
      <c r="H76" s="103">
        <v>18</v>
      </c>
      <c r="I76" s="103">
        <v>0</v>
      </c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65">
        <f t="shared" si="11"/>
        <v>36</v>
      </c>
      <c r="AA76" s="143">
        <f t="shared" si="10"/>
        <v>5778</v>
      </c>
    </row>
    <row r="77" spans="1:27" hidden="1" x14ac:dyDescent="0.25">
      <c r="A77" s="175"/>
      <c r="B77" s="106"/>
      <c r="C77" s="106" t="s">
        <v>311</v>
      </c>
      <c r="D77" s="106"/>
      <c r="E77" s="106" t="s">
        <v>312</v>
      </c>
      <c r="F77" s="103">
        <v>0</v>
      </c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65">
        <f t="shared" si="11"/>
        <v>0</v>
      </c>
      <c r="AA77" s="143">
        <f t="shared" si="10"/>
        <v>0</v>
      </c>
    </row>
    <row r="78" spans="1:27" x14ac:dyDescent="0.25">
      <c r="A78" s="95"/>
      <c r="B78" s="96"/>
      <c r="C78" s="97"/>
      <c r="D78" s="97"/>
      <c r="E78" s="97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9"/>
      <c r="AA78" s="142"/>
    </row>
    <row r="79" spans="1:27" x14ac:dyDescent="0.25">
      <c r="A79" s="100"/>
      <c r="B79" s="101"/>
      <c r="C79" s="101"/>
      <c r="D79" s="101"/>
      <c r="E79" s="101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43"/>
    </row>
    <row r="80" spans="1:27" ht="16.2" thickBot="1" x14ac:dyDescent="0.35">
      <c r="A80" s="108"/>
      <c r="B80" s="109"/>
      <c r="C80" s="109"/>
      <c r="D80" s="109"/>
      <c r="E80" s="110" t="s">
        <v>30</v>
      </c>
      <c r="F80" s="111">
        <f>SUM(F11:F79)</f>
        <v>20</v>
      </c>
      <c r="G80" s="111">
        <f t="shared" ref="G80:R80" si="12">SUM(G11:G79)</f>
        <v>152</v>
      </c>
      <c r="H80" s="111">
        <f t="shared" si="12"/>
        <v>162</v>
      </c>
      <c r="I80" s="111">
        <f t="shared" si="12"/>
        <v>232</v>
      </c>
      <c r="J80" s="111">
        <f t="shared" si="12"/>
        <v>142</v>
      </c>
      <c r="K80" s="111">
        <f t="shared" si="12"/>
        <v>4</v>
      </c>
      <c r="L80" s="111">
        <f t="shared" si="12"/>
        <v>16</v>
      </c>
      <c r="M80" s="111">
        <f t="shared" si="12"/>
        <v>12</v>
      </c>
      <c r="N80" s="111">
        <f t="shared" si="12"/>
        <v>0</v>
      </c>
      <c r="O80" s="111">
        <f t="shared" si="12"/>
        <v>0</v>
      </c>
      <c r="P80" s="111">
        <f t="shared" si="12"/>
        <v>0</v>
      </c>
      <c r="Q80" s="111">
        <f t="shared" si="12"/>
        <v>0</v>
      </c>
      <c r="R80" s="111">
        <f t="shared" si="12"/>
        <v>0</v>
      </c>
      <c r="S80" s="111">
        <f>SUM(S11:S79)</f>
        <v>0</v>
      </c>
      <c r="T80" s="111">
        <f t="shared" ref="T80:Y80" si="13">SUM(T11:T79)</f>
        <v>0</v>
      </c>
      <c r="U80" s="111">
        <f t="shared" si="13"/>
        <v>0</v>
      </c>
      <c r="V80" s="111">
        <f t="shared" si="13"/>
        <v>0</v>
      </c>
      <c r="W80" s="111">
        <f t="shared" si="13"/>
        <v>0</v>
      </c>
      <c r="X80" s="111">
        <f t="shared" si="13"/>
        <v>0</v>
      </c>
      <c r="Y80" s="111">
        <f t="shared" si="13"/>
        <v>0</v>
      </c>
      <c r="Z80" s="111">
        <f>+Z11+Z25+Z36+Z42+Z47+Z52+Z63+Z67+Z78</f>
        <v>740</v>
      </c>
      <c r="AA80" s="144">
        <f>SUM(AA78,AA67,AA63,AA52,AA47,AA42,AA36,AA25,AA11)</f>
        <v>98097</v>
      </c>
    </row>
  </sheetData>
  <mergeCells count="1">
    <mergeCell ref="A5:O5"/>
  </mergeCells>
  <printOptions horizontalCentered="1"/>
  <pageMargins left="0.39" right="0.39" top="0.5" bottom="0.82" header="0.05" footer="0.42"/>
  <pageSetup paperSize="3" scale="83" orientation="landscape" r:id="rId1"/>
  <headerFooter>
    <oddFooter>&amp;L&amp;"Arial,Bold"&amp;14Exhibit E-e&amp;C&amp;"Arial,Bold"&amp;14Y-11834&amp;R&amp;"Arial,Bold"&amp;14Page 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63"/>
  <sheetViews>
    <sheetView zoomScale="75" zoomScaleNormal="75" workbookViewId="0">
      <selection activeCell="R32" sqref="R32"/>
    </sheetView>
  </sheetViews>
  <sheetFormatPr defaultRowHeight="13.8" x14ac:dyDescent="0.25"/>
  <cols>
    <col min="2" max="2" width="8.69921875" style="116"/>
    <col min="3" max="3" width="17.19921875" customWidth="1"/>
    <col min="4" max="4" width="16.5" bestFit="1" customWidth="1"/>
    <col min="5" max="5" width="9" customWidth="1"/>
    <col min="6" max="6" width="11.19921875" customWidth="1"/>
    <col min="7" max="7" width="6.69921875" customWidth="1"/>
    <col min="9" max="9" width="7.5" customWidth="1"/>
    <col min="10" max="10" width="13.59765625" customWidth="1"/>
    <col min="12" max="13" width="0" hidden="1" customWidth="1"/>
    <col min="14" max="14" width="9.69921875" hidden="1" customWidth="1"/>
    <col min="15" max="15" width="0" hidden="1" customWidth="1"/>
    <col min="16" max="16" width="10.5" hidden="1" customWidth="1"/>
  </cols>
  <sheetData>
    <row r="3" spans="2:16" ht="17.399999999999999" x14ac:dyDescent="0.3">
      <c r="C3" s="233" t="s">
        <v>373</v>
      </c>
      <c r="D3" s="233"/>
      <c r="E3" s="233"/>
      <c r="F3" s="233"/>
      <c r="G3" s="233"/>
      <c r="H3" s="233"/>
      <c r="I3" s="233"/>
      <c r="J3" s="233"/>
    </row>
    <row r="4" spans="2:16" ht="17.399999999999999" x14ac:dyDescent="0.3">
      <c r="C4" s="233" t="s">
        <v>374</v>
      </c>
      <c r="D4" s="233"/>
      <c r="E4" s="233"/>
      <c r="F4" s="233"/>
      <c r="G4" s="233"/>
      <c r="H4" s="233"/>
      <c r="I4" s="233"/>
      <c r="J4" s="233"/>
    </row>
    <row r="5" spans="2:16" ht="17.399999999999999" x14ac:dyDescent="0.3">
      <c r="C5" s="232" t="s">
        <v>403</v>
      </c>
      <c r="D5" s="232"/>
      <c r="E5" s="232"/>
      <c r="F5" s="232"/>
      <c r="G5" s="232"/>
      <c r="H5" s="232"/>
      <c r="I5" s="232"/>
      <c r="J5" s="232"/>
    </row>
    <row r="6" spans="2:16" ht="17.399999999999999" x14ac:dyDescent="0.3">
      <c r="C6" s="233" t="s">
        <v>351</v>
      </c>
      <c r="D6" s="233"/>
      <c r="E6" s="233"/>
      <c r="F6" s="233"/>
      <c r="G6" s="233"/>
      <c r="H6" s="233"/>
      <c r="I6" s="233"/>
      <c r="J6" s="233"/>
    </row>
    <row r="7" spans="2:16" x14ac:dyDescent="0.25">
      <c r="C7" s="11"/>
      <c r="D7" s="11"/>
      <c r="E7" s="11"/>
      <c r="F7" s="11"/>
      <c r="G7" s="11"/>
      <c r="H7" s="11"/>
      <c r="I7" s="11"/>
      <c r="J7" s="12"/>
    </row>
    <row r="8" spans="2:16" x14ac:dyDescent="0.25">
      <c r="C8" s="13" t="s">
        <v>405</v>
      </c>
      <c r="D8" s="11"/>
      <c r="E8" s="11"/>
      <c r="F8" s="11"/>
      <c r="G8" s="11"/>
      <c r="H8" s="11"/>
      <c r="I8" s="11"/>
      <c r="J8" s="12"/>
    </row>
    <row r="9" spans="2:16" x14ac:dyDescent="0.25">
      <c r="C9" s="14"/>
      <c r="D9" s="15"/>
      <c r="E9" s="15"/>
      <c r="F9" s="15"/>
      <c r="G9" s="15"/>
      <c r="H9" s="15"/>
      <c r="I9" s="15"/>
      <c r="J9" s="16"/>
    </row>
    <row r="10" spans="2:16" x14ac:dyDescent="0.25">
      <c r="B10" s="118" t="s">
        <v>217</v>
      </c>
      <c r="C10" s="17" t="s">
        <v>1</v>
      </c>
      <c r="D10" s="17" t="s">
        <v>223</v>
      </c>
      <c r="E10" s="17"/>
      <c r="F10" s="18" t="s">
        <v>10</v>
      </c>
      <c r="G10" s="18" t="s">
        <v>11</v>
      </c>
      <c r="H10" s="19" t="s">
        <v>12</v>
      </c>
      <c r="I10" s="20" t="s">
        <v>13</v>
      </c>
      <c r="J10" s="21" t="s">
        <v>14</v>
      </c>
      <c r="M10" t="s">
        <v>317</v>
      </c>
      <c r="N10" t="s">
        <v>318</v>
      </c>
      <c r="O10" t="s">
        <v>319</v>
      </c>
      <c r="P10" t="s">
        <v>320</v>
      </c>
    </row>
    <row r="11" spans="2:16" x14ac:dyDescent="0.25">
      <c r="C11" s="22" t="s">
        <v>154</v>
      </c>
      <c r="D11" s="23" t="s">
        <v>262</v>
      </c>
      <c r="E11" s="23"/>
      <c r="F11">
        <f>'EST HRS (Sub-4)'!$F$80</f>
        <v>20</v>
      </c>
      <c r="G11" s="23"/>
      <c r="H11" s="206">
        <v>75.73</v>
      </c>
      <c r="I11" s="25"/>
      <c r="J11" s="24">
        <f>F11*H11</f>
        <v>1514.6000000000001</v>
      </c>
      <c r="M11" s="145">
        <f>H11</f>
        <v>75.73</v>
      </c>
      <c r="N11" s="145">
        <f>H11*$D$37</f>
        <v>138.684349</v>
      </c>
      <c r="O11" s="145">
        <f>H11*$D$38</f>
        <v>21.58305</v>
      </c>
      <c r="P11" s="145">
        <f>SUM(M11:O11)</f>
        <v>235.99739900000003</v>
      </c>
    </row>
    <row r="12" spans="2:16" x14ac:dyDescent="0.25">
      <c r="C12" s="22" t="s">
        <v>129</v>
      </c>
      <c r="D12" s="23" t="s">
        <v>259</v>
      </c>
      <c r="E12" s="23"/>
      <c r="F12">
        <f>'EST HRS (Sub-4)'!$G$80</f>
        <v>152</v>
      </c>
      <c r="G12" s="23"/>
      <c r="H12" s="206">
        <v>62</v>
      </c>
      <c r="I12" s="25"/>
      <c r="J12" s="24">
        <f t="shared" ref="J12:J30" si="0">F12*H12</f>
        <v>9424</v>
      </c>
      <c r="M12" s="145">
        <f t="shared" ref="M12:M18" si="1">H12</f>
        <v>62</v>
      </c>
      <c r="N12" s="145">
        <f t="shared" ref="N12:N18" si="2">H12*$D$37</f>
        <v>113.5406</v>
      </c>
      <c r="O12" s="145">
        <f t="shared" ref="O12:O18" si="3">H12*$D$38</f>
        <v>17.669999999999998</v>
      </c>
      <c r="P12" s="145">
        <f t="shared" ref="P12:P18" si="4">SUM(M12:O12)</f>
        <v>193.21059999999997</v>
      </c>
    </row>
    <row r="13" spans="2:16" x14ac:dyDescent="0.25">
      <c r="C13" s="22" t="s">
        <v>129</v>
      </c>
      <c r="D13" s="23" t="s">
        <v>186</v>
      </c>
      <c r="E13" s="23"/>
      <c r="F13">
        <f>'EST HRS (Sub-4)'!$H$80</f>
        <v>162</v>
      </c>
      <c r="G13" s="23"/>
      <c r="H13" s="206">
        <v>41</v>
      </c>
      <c r="I13" s="25"/>
      <c r="J13" s="24">
        <f t="shared" si="0"/>
        <v>6642</v>
      </c>
      <c r="M13" s="145">
        <f t="shared" si="1"/>
        <v>41</v>
      </c>
      <c r="N13" s="145">
        <f t="shared" si="2"/>
        <v>75.083299999999994</v>
      </c>
      <c r="O13" s="145">
        <f t="shared" si="3"/>
        <v>11.684999999999999</v>
      </c>
      <c r="P13" s="145">
        <f t="shared" si="4"/>
        <v>127.7683</v>
      </c>
    </row>
    <row r="14" spans="2:16" x14ac:dyDescent="0.25">
      <c r="C14" s="22" t="s">
        <v>136</v>
      </c>
      <c r="D14" s="23" t="s">
        <v>187</v>
      </c>
      <c r="E14" s="23"/>
      <c r="F14">
        <f>'EST HRS (Sub-4)'!$I$80</f>
        <v>232</v>
      </c>
      <c r="G14" s="23"/>
      <c r="H14" s="206">
        <v>30.5</v>
      </c>
      <c r="I14" s="25"/>
      <c r="J14" s="24">
        <f t="shared" si="0"/>
        <v>7076</v>
      </c>
      <c r="M14" s="145">
        <f t="shared" si="1"/>
        <v>30.5</v>
      </c>
      <c r="N14" s="145">
        <f t="shared" si="2"/>
        <v>55.854649999999999</v>
      </c>
      <c r="O14" s="145">
        <f t="shared" si="3"/>
        <v>8.692499999999999</v>
      </c>
      <c r="P14" s="145">
        <f t="shared" si="4"/>
        <v>95.047149999999988</v>
      </c>
    </row>
    <row r="15" spans="2:16" x14ac:dyDescent="0.25">
      <c r="C15" s="22" t="s">
        <v>256</v>
      </c>
      <c r="D15" s="23" t="s">
        <v>241</v>
      </c>
      <c r="E15" s="23"/>
      <c r="F15">
        <f>'EST HRS (Sub-4)'!$J$80</f>
        <v>142</v>
      </c>
      <c r="G15" s="23"/>
      <c r="H15" s="206">
        <v>41.12</v>
      </c>
      <c r="I15" s="25"/>
      <c r="J15" s="24">
        <f t="shared" si="0"/>
        <v>5839.04</v>
      </c>
      <c r="M15" s="145">
        <f t="shared" si="1"/>
        <v>41.12</v>
      </c>
      <c r="N15" s="145">
        <f t="shared" si="2"/>
        <v>75.303055999999998</v>
      </c>
      <c r="O15" s="145">
        <f t="shared" si="3"/>
        <v>11.719199999999999</v>
      </c>
      <c r="P15" s="145">
        <f t="shared" si="4"/>
        <v>128.142256</v>
      </c>
    </row>
    <row r="16" spans="2:16" x14ac:dyDescent="0.25">
      <c r="C16" s="22" t="s">
        <v>190</v>
      </c>
      <c r="D16" s="23" t="s">
        <v>260</v>
      </c>
      <c r="E16" s="23"/>
      <c r="F16">
        <f>'EST HRS (Sub-4)'!$K$80</f>
        <v>4</v>
      </c>
      <c r="G16" s="23"/>
      <c r="H16" s="206">
        <v>50.75</v>
      </c>
      <c r="I16" s="25"/>
      <c r="J16" s="24">
        <f t="shared" si="0"/>
        <v>203</v>
      </c>
      <c r="M16" s="145">
        <f t="shared" si="1"/>
        <v>50.75</v>
      </c>
      <c r="N16" s="145">
        <f t="shared" si="2"/>
        <v>92.938474999999997</v>
      </c>
      <c r="O16" s="145">
        <f t="shared" si="3"/>
        <v>14.463749999999999</v>
      </c>
      <c r="P16" s="145">
        <f t="shared" si="4"/>
        <v>158.15222499999999</v>
      </c>
    </row>
    <row r="17" spans="3:16" x14ac:dyDescent="0.25">
      <c r="C17" s="22" t="s">
        <v>257</v>
      </c>
      <c r="D17" s="23" t="s">
        <v>261</v>
      </c>
      <c r="E17" s="23"/>
      <c r="F17">
        <f>'EST HRS (Sub-4)'!$L$80</f>
        <v>16</v>
      </c>
      <c r="G17" s="23"/>
      <c r="H17" s="206">
        <v>31.5</v>
      </c>
      <c r="I17" s="25"/>
      <c r="J17" s="24">
        <f t="shared" si="0"/>
        <v>504</v>
      </c>
      <c r="M17" s="145">
        <f t="shared" si="1"/>
        <v>31.5</v>
      </c>
      <c r="N17" s="145">
        <f t="shared" si="2"/>
        <v>57.685949999999998</v>
      </c>
      <c r="O17" s="145">
        <f t="shared" si="3"/>
        <v>8.9774999999999991</v>
      </c>
      <c r="P17" s="145">
        <f t="shared" si="4"/>
        <v>98.163449999999983</v>
      </c>
    </row>
    <row r="18" spans="3:16" x14ac:dyDescent="0.25">
      <c r="C18" s="22" t="s">
        <v>258</v>
      </c>
      <c r="D18" s="23" t="s">
        <v>189</v>
      </c>
      <c r="E18" s="23"/>
      <c r="F18">
        <f>'EST HRS (Sub-4)'!$M$80</f>
        <v>12</v>
      </c>
      <c r="G18" s="23"/>
      <c r="H18" s="206">
        <v>23</v>
      </c>
      <c r="I18" s="25"/>
      <c r="J18" s="24">
        <f t="shared" si="0"/>
        <v>276</v>
      </c>
      <c r="M18" s="145">
        <f t="shared" si="1"/>
        <v>23</v>
      </c>
      <c r="N18" s="145">
        <f t="shared" si="2"/>
        <v>42.119900000000001</v>
      </c>
      <c r="O18" s="145">
        <f t="shared" si="3"/>
        <v>6.5549999999999997</v>
      </c>
      <c r="P18" s="145">
        <f t="shared" si="4"/>
        <v>71.674900000000008</v>
      </c>
    </row>
    <row r="19" spans="3:16" x14ac:dyDescent="0.25">
      <c r="C19" s="22"/>
      <c r="D19" s="23"/>
      <c r="E19" s="23"/>
      <c r="F19">
        <f>'EST HRS (Sub-4)'!$N$80</f>
        <v>0</v>
      </c>
      <c r="G19" s="23"/>
      <c r="H19" s="189"/>
      <c r="I19" s="25"/>
      <c r="J19" s="24">
        <f t="shared" si="0"/>
        <v>0</v>
      </c>
      <c r="M19" s="145">
        <f t="shared" ref="M19:M30" si="5">H19</f>
        <v>0</v>
      </c>
      <c r="N19" s="145">
        <f t="shared" ref="N19:N30" si="6">H19*$D$37</f>
        <v>0</v>
      </c>
      <c r="O19" s="145">
        <f t="shared" ref="O19:O30" si="7">H19*$D$38</f>
        <v>0</v>
      </c>
      <c r="P19" s="145">
        <f t="shared" ref="P19:P30" si="8">SUM(M19:O19)</f>
        <v>0</v>
      </c>
    </row>
    <row r="20" spans="3:16" hidden="1" x14ac:dyDescent="0.25">
      <c r="C20" s="22"/>
      <c r="D20" s="23"/>
      <c r="E20" s="23"/>
      <c r="F20">
        <f>'EST HRS (Sub-4)'!$O$80</f>
        <v>0</v>
      </c>
      <c r="G20" s="23"/>
      <c r="H20" s="189"/>
      <c r="I20" s="25"/>
      <c r="J20" s="24">
        <f t="shared" si="0"/>
        <v>0</v>
      </c>
      <c r="M20" s="145">
        <f t="shared" si="5"/>
        <v>0</v>
      </c>
      <c r="N20" s="145">
        <f t="shared" si="6"/>
        <v>0</v>
      </c>
      <c r="O20" s="145">
        <f t="shared" si="7"/>
        <v>0</v>
      </c>
      <c r="P20" s="145">
        <f t="shared" si="8"/>
        <v>0</v>
      </c>
    </row>
    <row r="21" spans="3:16" hidden="1" x14ac:dyDescent="0.25">
      <c r="C21" s="22"/>
      <c r="D21" s="23"/>
      <c r="E21" s="23"/>
      <c r="F21">
        <f>'EST HRS (Sub-4)'!$P$80</f>
        <v>0</v>
      </c>
      <c r="G21" s="23"/>
      <c r="H21" s="189"/>
      <c r="I21" s="25"/>
      <c r="J21" s="24">
        <f t="shared" si="0"/>
        <v>0</v>
      </c>
      <c r="M21" s="145">
        <f t="shared" si="5"/>
        <v>0</v>
      </c>
      <c r="N21" s="145">
        <f t="shared" si="6"/>
        <v>0</v>
      </c>
      <c r="O21" s="145">
        <f t="shared" si="7"/>
        <v>0</v>
      </c>
      <c r="P21" s="145">
        <f t="shared" si="8"/>
        <v>0</v>
      </c>
    </row>
    <row r="22" spans="3:16" hidden="1" x14ac:dyDescent="0.25">
      <c r="C22" s="22"/>
      <c r="D22" s="23"/>
      <c r="E22" s="23"/>
      <c r="F22">
        <f>'EST HRS (Sub-4)'!$Q$80</f>
        <v>0</v>
      </c>
      <c r="G22" s="23"/>
      <c r="H22" s="189"/>
      <c r="I22" s="25"/>
      <c r="J22" s="24">
        <f t="shared" si="0"/>
        <v>0</v>
      </c>
      <c r="M22" s="145">
        <f t="shared" si="5"/>
        <v>0</v>
      </c>
      <c r="N22" s="145">
        <f t="shared" si="6"/>
        <v>0</v>
      </c>
      <c r="O22" s="145">
        <f t="shared" si="7"/>
        <v>0</v>
      </c>
      <c r="P22" s="145">
        <f t="shared" si="8"/>
        <v>0</v>
      </c>
    </row>
    <row r="23" spans="3:16" hidden="1" x14ac:dyDescent="0.25">
      <c r="C23" s="22"/>
      <c r="D23" s="23"/>
      <c r="E23" s="23"/>
      <c r="F23">
        <f>'EST HRS (Sub-4)'!$R$80</f>
        <v>0</v>
      </c>
      <c r="G23" s="23"/>
      <c r="H23" s="189"/>
      <c r="I23" s="25"/>
      <c r="J23" s="24">
        <f t="shared" si="0"/>
        <v>0</v>
      </c>
      <c r="M23" s="145">
        <f t="shared" si="5"/>
        <v>0</v>
      </c>
      <c r="N23" s="145">
        <f t="shared" si="6"/>
        <v>0</v>
      </c>
      <c r="O23" s="145">
        <f t="shared" si="7"/>
        <v>0</v>
      </c>
      <c r="P23" s="145">
        <f t="shared" si="8"/>
        <v>0</v>
      </c>
    </row>
    <row r="24" spans="3:16" hidden="1" x14ac:dyDescent="0.25">
      <c r="C24" s="22"/>
      <c r="D24" s="23"/>
      <c r="E24" s="23"/>
      <c r="F24">
        <f>'EST HRS (Sub-4)'!$S$80</f>
        <v>0</v>
      </c>
      <c r="G24" s="23"/>
      <c r="H24" s="189"/>
      <c r="I24" s="25"/>
      <c r="J24" s="24">
        <f t="shared" si="0"/>
        <v>0</v>
      </c>
      <c r="M24" s="145">
        <f t="shared" si="5"/>
        <v>0</v>
      </c>
      <c r="N24" s="145">
        <f t="shared" si="6"/>
        <v>0</v>
      </c>
      <c r="O24" s="145">
        <f t="shared" si="7"/>
        <v>0</v>
      </c>
      <c r="P24" s="145">
        <f t="shared" si="8"/>
        <v>0</v>
      </c>
    </row>
    <row r="25" spans="3:16" hidden="1" x14ac:dyDescent="0.25">
      <c r="C25" s="22"/>
      <c r="D25" s="23"/>
      <c r="E25" s="23"/>
      <c r="F25">
        <f>'EST HRS (Sub-4)'!$T$80</f>
        <v>0</v>
      </c>
      <c r="G25" s="23"/>
      <c r="H25" s="189"/>
      <c r="I25" s="25"/>
      <c r="J25" s="24">
        <f t="shared" si="0"/>
        <v>0</v>
      </c>
      <c r="M25" s="145">
        <f t="shared" si="5"/>
        <v>0</v>
      </c>
      <c r="N25" s="145">
        <f t="shared" si="6"/>
        <v>0</v>
      </c>
      <c r="O25" s="145">
        <f t="shared" si="7"/>
        <v>0</v>
      </c>
      <c r="P25" s="145">
        <f t="shared" si="8"/>
        <v>0</v>
      </c>
    </row>
    <row r="26" spans="3:16" hidden="1" x14ac:dyDescent="0.25">
      <c r="C26" s="22"/>
      <c r="D26" s="23"/>
      <c r="E26" s="23"/>
      <c r="F26">
        <f>'EST HRS (Sub-4)'!$U$80</f>
        <v>0</v>
      </c>
      <c r="G26" s="23"/>
      <c r="H26" s="189"/>
      <c r="I26" s="25"/>
      <c r="J26" s="24">
        <f t="shared" si="0"/>
        <v>0</v>
      </c>
      <c r="M26" s="145">
        <f t="shared" si="5"/>
        <v>0</v>
      </c>
      <c r="N26" s="145">
        <f t="shared" si="6"/>
        <v>0</v>
      </c>
      <c r="O26" s="145">
        <f t="shared" si="7"/>
        <v>0</v>
      </c>
      <c r="P26" s="145">
        <f t="shared" si="8"/>
        <v>0</v>
      </c>
    </row>
    <row r="27" spans="3:16" hidden="1" x14ac:dyDescent="0.25">
      <c r="C27" s="22"/>
      <c r="D27" s="23"/>
      <c r="E27" s="23"/>
      <c r="F27">
        <f>'EST HRS (Sub-4)'!$V$80</f>
        <v>0</v>
      </c>
      <c r="G27" s="23"/>
      <c r="H27" s="189"/>
      <c r="I27" s="25"/>
      <c r="J27" s="24">
        <f t="shared" si="0"/>
        <v>0</v>
      </c>
      <c r="M27" s="145">
        <f t="shared" si="5"/>
        <v>0</v>
      </c>
      <c r="N27" s="145">
        <f t="shared" si="6"/>
        <v>0</v>
      </c>
      <c r="O27" s="145">
        <f t="shared" si="7"/>
        <v>0</v>
      </c>
      <c r="P27" s="145">
        <f t="shared" si="8"/>
        <v>0</v>
      </c>
    </row>
    <row r="28" spans="3:16" hidden="1" x14ac:dyDescent="0.25">
      <c r="C28" s="22"/>
      <c r="D28" s="23"/>
      <c r="E28" s="23"/>
      <c r="F28">
        <f>'EST HRS (Sub-4)'!$W$80</f>
        <v>0</v>
      </c>
      <c r="G28" s="23"/>
      <c r="H28" s="189"/>
      <c r="I28" s="25"/>
      <c r="J28" s="24">
        <f t="shared" si="0"/>
        <v>0</v>
      </c>
      <c r="M28" s="145">
        <f t="shared" si="5"/>
        <v>0</v>
      </c>
      <c r="N28" s="145">
        <f t="shared" si="6"/>
        <v>0</v>
      </c>
      <c r="O28" s="145">
        <f t="shared" si="7"/>
        <v>0</v>
      </c>
      <c r="P28" s="145">
        <f t="shared" si="8"/>
        <v>0</v>
      </c>
    </row>
    <row r="29" spans="3:16" hidden="1" x14ac:dyDescent="0.25">
      <c r="C29" s="22"/>
      <c r="D29" s="23"/>
      <c r="E29" s="23"/>
      <c r="F29">
        <f>'EST HRS (Sub-4)'!$X$80</f>
        <v>0</v>
      </c>
      <c r="G29" s="23"/>
      <c r="H29" s="189"/>
      <c r="I29" s="25"/>
      <c r="J29" s="24">
        <f t="shared" si="0"/>
        <v>0</v>
      </c>
      <c r="M29" s="145">
        <f t="shared" si="5"/>
        <v>0</v>
      </c>
      <c r="N29" s="145">
        <f t="shared" si="6"/>
        <v>0</v>
      </c>
      <c r="O29" s="145">
        <f t="shared" si="7"/>
        <v>0</v>
      </c>
      <c r="P29" s="145">
        <f t="shared" si="8"/>
        <v>0</v>
      </c>
    </row>
    <row r="30" spans="3:16" hidden="1" x14ac:dyDescent="0.25">
      <c r="C30" s="22"/>
      <c r="D30" s="23"/>
      <c r="E30" s="23"/>
      <c r="F30">
        <f>'EST HRS (Sub-4)'!$Y$80</f>
        <v>0</v>
      </c>
      <c r="G30" s="23"/>
      <c r="H30" s="189"/>
      <c r="I30" s="25"/>
      <c r="J30" s="24">
        <f t="shared" si="0"/>
        <v>0</v>
      </c>
      <c r="M30" s="145">
        <f t="shared" si="5"/>
        <v>0</v>
      </c>
      <c r="N30" s="145">
        <f t="shared" si="6"/>
        <v>0</v>
      </c>
      <c r="O30" s="145">
        <f t="shared" si="7"/>
        <v>0</v>
      </c>
      <c r="P30" s="145">
        <f t="shared" si="8"/>
        <v>0</v>
      </c>
    </row>
    <row r="31" spans="3:16" x14ac:dyDescent="0.25">
      <c r="C31" s="22"/>
      <c r="D31" s="23"/>
      <c r="E31" s="23"/>
      <c r="F31" s="22"/>
      <c r="G31" s="23"/>
      <c r="H31" s="24"/>
      <c r="I31" s="25"/>
      <c r="J31" s="28"/>
    </row>
    <row r="32" spans="3:16" x14ac:dyDescent="0.25">
      <c r="C32" s="15"/>
      <c r="D32" s="26"/>
      <c r="E32" s="29" t="s">
        <v>5</v>
      </c>
      <c r="F32" s="30">
        <f>SUM(F11:F30)</f>
        <v>740</v>
      </c>
      <c r="G32" s="26"/>
      <c r="H32" s="26"/>
      <c r="I32" s="29" t="s">
        <v>15</v>
      </c>
      <c r="J32" s="32">
        <f>SUM(J11:J31)</f>
        <v>31478.639999999999</v>
      </c>
    </row>
    <row r="33" spans="2:10" hidden="1" x14ac:dyDescent="0.25">
      <c r="C33" s="14"/>
      <c r="D33" s="26"/>
      <c r="E33" s="31"/>
      <c r="F33" s="27"/>
      <c r="G33" s="26"/>
      <c r="H33" s="26"/>
      <c r="I33" s="29"/>
      <c r="J33" s="80"/>
    </row>
    <row r="34" spans="2:10" hidden="1" x14ac:dyDescent="0.25">
      <c r="C34" s="14"/>
      <c r="D34" s="26"/>
      <c r="E34" s="26"/>
      <c r="F34" s="26"/>
      <c r="G34" s="26"/>
      <c r="H34" s="26"/>
    </row>
    <row r="35" spans="2:10" x14ac:dyDescent="0.25">
      <c r="C35" s="14"/>
      <c r="D35" s="23"/>
      <c r="E35" s="23"/>
      <c r="F35" s="23"/>
      <c r="G35" s="23"/>
      <c r="H35" s="23"/>
      <c r="I35" s="23"/>
      <c r="J35" s="33"/>
    </row>
    <row r="36" spans="2:10" x14ac:dyDescent="0.25">
      <c r="C36" s="17" t="s">
        <v>16</v>
      </c>
      <c r="D36" s="34"/>
      <c r="E36" s="34"/>
      <c r="F36" s="34"/>
      <c r="G36" s="34"/>
      <c r="H36" s="34"/>
      <c r="I36" s="34"/>
      <c r="J36" s="35"/>
    </row>
    <row r="37" spans="2:10" x14ac:dyDescent="0.25">
      <c r="C37" s="70" t="s">
        <v>17</v>
      </c>
      <c r="D37" s="190">
        <v>1.8312999999999999</v>
      </c>
      <c r="E37" s="70" t="s">
        <v>18</v>
      </c>
      <c r="F37" s="70"/>
      <c r="G37" s="70"/>
      <c r="H37" s="70"/>
      <c r="I37" s="70"/>
      <c r="J37" s="189">
        <f>+J32*D37</f>
        <v>57646.833431999999</v>
      </c>
    </row>
    <row r="38" spans="2:10" x14ac:dyDescent="0.25">
      <c r="C38" s="72" t="s">
        <v>19</v>
      </c>
      <c r="D38" s="138">
        <v>0.28499999999999998</v>
      </c>
      <c r="E38" s="72" t="s">
        <v>20</v>
      </c>
      <c r="F38" s="72"/>
      <c r="G38" s="72"/>
      <c r="H38" s="72"/>
      <c r="I38" s="72"/>
      <c r="J38" s="189">
        <f>+J32*D38</f>
        <v>8971.4123999999993</v>
      </c>
    </row>
    <row r="39" spans="2:10" x14ac:dyDescent="0.25">
      <c r="C39" s="77"/>
      <c r="D39" s="77"/>
      <c r="E39" s="77"/>
      <c r="F39" s="77"/>
      <c r="G39" s="77"/>
      <c r="H39" s="77"/>
      <c r="I39" s="77"/>
      <c r="J39" s="214"/>
    </row>
    <row r="40" spans="2:10" x14ac:dyDescent="0.25">
      <c r="C40" s="215" t="s">
        <v>21</v>
      </c>
      <c r="D40" s="215"/>
      <c r="E40" s="215"/>
      <c r="F40" s="215"/>
      <c r="G40" s="215"/>
      <c r="H40" s="215"/>
      <c r="I40" s="215"/>
      <c r="J40" s="216">
        <f>SUM(J32:J38)</f>
        <v>98096.885832</v>
      </c>
    </row>
    <row r="41" spans="2:10" x14ac:dyDescent="0.25">
      <c r="C41" s="70"/>
      <c r="D41" s="70"/>
      <c r="E41" s="70"/>
      <c r="F41" s="70"/>
      <c r="G41" s="70"/>
      <c r="H41" s="70"/>
      <c r="I41" s="70"/>
      <c r="J41" s="217"/>
    </row>
    <row r="42" spans="2:10" x14ac:dyDescent="0.25">
      <c r="C42" s="67" t="s">
        <v>22</v>
      </c>
      <c r="D42" s="77"/>
      <c r="E42" s="77"/>
      <c r="F42" s="77"/>
      <c r="G42" s="77"/>
      <c r="H42" s="77"/>
      <c r="I42" s="77"/>
      <c r="J42" s="218" t="s">
        <v>14</v>
      </c>
    </row>
    <row r="43" spans="2:10" s="164" customFormat="1" x14ac:dyDescent="0.25">
      <c r="B43" s="116"/>
      <c r="C43" s="224" t="s">
        <v>344</v>
      </c>
      <c r="D43" s="224"/>
      <c r="E43" s="224" t="s">
        <v>346</v>
      </c>
      <c r="F43" s="224" t="s">
        <v>347</v>
      </c>
      <c r="G43" s="224"/>
      <c r="H43" s="224" t="s">
        <v>345</v>
      </c>
      <c r="I43" s="72"/>
      <c r="J43" s="223"/>
    </row>
    <row r="44" spans="2:10" x14ac:dyDescent="0.25">
      <c r="C44" s="79" t="s">
        <v>363</v>
      </c>
      <c r="D44" s="39"/>
      <c r="E44" s="197" t="s">
        <v>89</v>
      </c>
      <c r="F44" s="192">
        <v>0.54</v>
      </c>
      <c r="G44" s="202"/>
      <c r="H44" s="79">
        <v>640</v>
      </c>
      <c r="I44" s="79"/>
      <c r="J44" s="189">
        <f>F44*H44</f>
        <v>345.6</v>
      </c>
    </row>
    <row r="45" spans="2:10" hidden="1" x14ac:dyDescent="0.25">
      <c r="C45" s="79"/>
      <c r="D45" s="39"/>
      <c r="E45" s="197" t="s">
        <v>89</v>
      </c>
      <c r="F45" s="192" t="s">
        <v>90</v>
      </c>
      <c r="G45" s="202"/>
      <c r="H45" s="79"/>
      <c r="I45" s="79"/>
      <c r="J45" s="189" t="e">
        <f t="shared" ref="J45:J50" si="9">F45*H45</f>
        <v>#VALUE!</v>
      </c>
    </row>
    <row r="46" spans="2:10" hidden="1" x14ac:dyDescent="0.25">
      <c r="C46" s="79"/>
      <c r="D46" s="39"/>
      <c r="E46" s="197"/>
      <c r="F46" s="192"/>
      <c r="G46" s="202"/>
      <c r="H46" s="79"/>
      <c r="I46" s="79"/>
      <c r="J46" s="189">
        <f t="shared" si="9"/>
        <v>0</v>
      </c>
    </row>
    <row r="47" spans="2:10" x14ac:dyDescent="0.25">
      <c r="B47"/>
      <c r="C47" s="79" t="s">
        <v>313</v>
      </c>
      <c r="D47" s="39"/>
      <c r="E47" s="197" t="s">
        <v>10</v>
      </c>
      <c r="F47" s="209">
        <v>10</v>
      </c>
      <c r="G47" s="202"/>
      <c r="H47" s="79">
        <v>348</v>
      </c>
      <c r="I47" s="79"/>
      <c r="J47" s="189">
        <f t="shared" si="9"/>
        <v>3480</v>
      </c>
    </row>
    <row r="48" spans="2:10" hidden="1" x14ac:dyDescent="0.25">
      <c r="B48"/>
      <c r="C48" s="79"/>
      <c r="D48" s="39"/>
      <c r="E48" s="197" t="s">
        <v>10</v>
      </c>
      <c r="F48" s="209" t="s">
        <v>314</v>
      </c>
      <c r="G48" s="202"/>
      <c r="H48" s="79"/>
      <c r="I48" s="79"/>
      <c r="J48" s="189" t="e">
        <f t="shared" si="9"/>
        <v>#VALUE!</v>
      </c>
    </row>
    <row r="49" spans="2:10" hidden="1" x14ac:dyDescent="0.25">
      <c r="B49"/>
      <c r="C49" s="79"/>
      <c r="D49" s="39"/>
      <c r="E49" s="197"/>
      <c r="F49" s="209"/>
      <c r="G49" s="202"/>
      <c r="H49" s="79"/>
      <c r="I49" s="79"/>
      <c r="J49" s="189">
        <f t="shared" si="9"/>
        <v>0</v>
      </c>
    </row>
    <row r="50" spans="2:10" x14ac:dyDescent="0.25">
      <c r="C50" s="79" t="s">
        <v>23</v>
      </c>
      <c r="D50" s="39"/>
      <c r="E50" s="197" t="s">
        <v>361</v>
      </c>
      <c r="F50" s="192">
        <v>0.1</v>
      </c>
      <c r="G50" s="202"/>
      <c r="H50" s="79">
        <v>1000</v>
      </c>
      <c r="I50" s="79"/>
      <c r="J50" s="189">
        <f t="shared" si="9"/>
        <v>100</v>
      </c>
    </row>
    <row r="51" spans="2:10" hidden="1" x14ac:dyDescent="0.25">
      <c r="C51" s="79"/>
      <c r="D51" s="39"/>
      <c r="E51" s="197" t="s">
        <v>91</v>
      </c>
      <c r="F51" s="192" t="s">
        <v>92</v>
      </c>
      <c r="G51" s="202"/>
      <c r="H51" s="79"/>
      <c r="I51" s="79"/>
      <c r="J51" s="189"/>
    </row>
    <row r="52" spans="2:10" hidden="1" x14ac:dyDescent="0.25">
      <c r="C52" s="79"/>
      <c r="D52" s="39"/>
      <c r="E52" s="197"/>
      <c r="F52" s="192"/>
      <c r="G52" s="202"/>
      <c r="H52" s="79"/>
      <c r="I52" s="79"/>
      <c r="J52" s="189"/>
    </row>
    <row r="53" spans="2:10" x14ac:dyDescent="0.25">
      <c r="C53" s="79" t="s">
        <v>24</v>
      </c>
      <c r="D53" s="39"/>
      <c r="E53" s="197" t="s">
        <v>25</v>
      </c>
      <c r="F53" s="192">
        <v>200</v>
      </c>
      <c r="G53" s="202"/>
      <c r="H53" s="79">
        <v>1</v>
      </c>
      <c r="I53" s="79"/>
      <c r="J53" s="189">
        <v>200</v>
      </c>
    </row>
    <row r="54" spans="2:10" hidden="1" x14ac:dyDescent="0.25">
      <c r="C54" s="79"/>
      <c r="D54" s="39"/>
      <c r="E54" s="197"/>
      <c r="F54" s="192"/>
      <c r="G54" s="202"/>
      <c r="H54" s="79"/>
      <c r="I54" s="79"/>
      <c r="J54" s="189"/>
    </row>
    <row r="55" spans="2:10" x14ac:dyDescent="0.25">
      <c r="C55" s="211" t="s">
        <v>102</v>
      </c>
      <c r="D55" s="86"/>
      <c r="E55" s="227" t="s">
        <v>361</v>
      </c>
      <c r="F55" s="193">
        <v>20</v>
      </c>
      <c r="G55" s="210"/>
      <c r="H55" s="211">
        <v>4</v>
      </c>
      <c r="I55" s="211"/>
      <c r="J55" s="219">
        <f>F55*H55</f>
        <v>80</v>
      </c>
    </row>
    <row r="56" spans="2:10" hidden="1" x14ac:dyDescent="0.25">
      <c r="C56" s="211"/>
      <c r="D56" s="86"/>
      <c r="E56" s="211" t="s">
        <v>100</v>
      </c>
      <c r="F56" s="193" t="s">
        <v>101</v>
      </c>
      <c r="G56" s="210"/>
      <c r="H56" s="211"/>
      <c r="I56" s="211"/>
      <c r="J56" s="219"/>
    </row>
    <row r="57" spans="2:10" x14ac:dyDescent="0.25">
      <c r="C57" s="22"/>
      <c r="D57" s="23"/>
      <c r="E57" s="23"/>
      <c r="F57" s="11"/>
      <c r="G57" s="23"/>
      <c r="H57" s="24"/>
      <c r="I57" s="31" t="s">
        <v>26</v>
      </c>
      <c r="J57" s="32">
        <f>SUM(J44+J47+J50+J53+J55)</f>
        <v>4205.6000000000004</v>
      </c>
    </row>
    <row r="58" spans="2:10" x14ac:dyDescent="0.25">
      <c r="C58" s="22"/>
      <c r="D58" s="23"/>
      <c r="E58" s="23"/>
      <c r="F58" s="22"/>
      <c r="G58" s="23"/>
      <c r="H58" s="24"/>
      <c r="I58" s="31"/>
      <c r="J58" s="59"/>
    </row>
    <row r="59" spans="2:10" ht="15.6" x14ac:dyDescent="0.3">
      <c r="C59" s="23"/>
      <c r="D59" s="23"/>
      <c r="E59" s="23"/>
      <c r="F59" s="23"/>
      <c r="G59" s="23"/>
      <c r="H59" s="63" t="s">
        <v>30</v>
      </c>
      <c r="I59" s="14"/>
      <c r="J59" s="32">
        <f>J57+J40</f>
        <v>102302.48583200001</v>
      </c>
    </row>
    <row r="60" spans="2:10" ht="14.4" thickBot="1" x14ac:dyDescent="0.3">
      <c r="C60" s="23"/>
      <c r="D60" s="23"/>
      <c r="E60" s="23"/>
      <c r="F60" s="23"/>
      <c r="G60" s="23"/>
      <c r="H60" s="23"/>
      <c r="I60" s="23"/>
      <c r="J60" s="60"/>
    </row>
    <row r="61" spans="2:10" ht="18" thickBot="1" x14ac:dyDescent="0.35">
      <c r="C61" s="54" t="str">
        <f>+C5&amp;" Total Cost:"</f>
        <v>Subconsultant 4 -- Alternatives Analysis Total Cost:</v>
      </c>
      <c r="D61" s="11"/>
      <c r="E61" s="11"/>
      <c r="F61" s="11"/>
      <c r="G61" s="11"/>
      <c r="H61" s="54" t="s">
        <v>31</v>
      </c>
      <c r="I61" s="11"/>
      <c r="J61" s="55">
        <v>102303</v>
      </c>
    </row>
    <row r="62" spans="2:10" x14ac:dyDescent="0.25">
      <c r="C62" s="11"/>
      <c r="D62" s="11"/>
      <c r="E62" s="11"/>
      <c r="F62" s="11"/>
      <c r="G62" s="11"/>
      <c r="H62" s="11"/>
      <c r="I62" s="11"/>
      <c r="J62" s="12"/>
    </row>
    <row r="63" spans="2:10" x14ac:dyDescent="0.25">
      <c r="C63" s="11"/>
      <c r="D63" s="11"/>
      <c r="E63" s="11"/>
      <c r="F63" s="11"/>
      <c r="G63" s="11"/>
      <c r="H63" s="11"/>
      <c r="I63" s="11"/>
      <c r="J63" s="12"/>
    </row>
  </sheetData>
  <mergeCells count="4">
    <mergeCell ref="C3:J3"/>
    <mergeCell ref="C4:J4"/>
    <mergeCell ref="C5:J5"/>
    <mergeCell ref="C6:J6"/>
  </mergeCells>
  <printOptions horizontalCentered="1"/>
  <pageMargins left="0.56000000000000005" right="0.53" top="0.75" bottom="0.98" header="0.3" footer="0.56000000000000005"/>
  <pageSetup scale="96" orientation="portrait" r:id="rId1"/>
  <headerFooter>
    <oddFooter>&amp;L&amp;"Arial,Bold"&amp;14Exhibit E-e&amp;C&amp;"Arial,Bold"&amp;14Y-11834&amp;R&amp;"Arial,Bold"&amp;14Page 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AB80"/>
  <sheetViews>
    <sheetView zoomScale="75" zoomScaleNormal="75" workbookViewId="0">
      <selection activeCell="AD72" sqref="AD72"/>
    </sheetView>
  </sheetViews>
  <sheetFormatPr defaultRowHeight="13.8" x14ac:dyDescent="0.25"/>
  <cols>
    <col min="1" max="1" width="6.69921875" customWidth="1"/>
    <col min="2" max="2" width="4.59765625" customWidth="1"/>
    <col min="4" max="4" width="5.69921875" customWidth="1"/>
    <col min="5" max="5" width="24.8984375" customWidth="1"/>
    <col min="6" max="12" width="10.59765625" customWidth="1"/>
    <col min="13" max="13" width="8.69921875" hidden="1" customWidth="1"/>
    <col min="14" max="25" width="0" hidden="1" customWidth="1"/>
    <col min="27" max="27" width="10.19921875" style="140" customWidth="1"/>
    <col min="28" max="28" width="8.69921875" style="136"/>
  </cols>
  <sheetData>
    <row r="5" spans="1:28" ht="36" customHeight="1" x14ac:dyDescent="0.3">
      <c r="A5" s="231" t="s">
        <v>387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</row>
    <row r="6" spans="1:28" ht="17.399999999999999" x14ac:dyDescent="0.3">
      <c r="A6" s="61" t="s">
        <v>406</v>
      </c>
    </row>
    <row r="7" spans="1:28" hidden="1" x14ac:dyDescent="0.25">
      <c r="A7" s="3"/>
      <c r="B7" s="2"/>
      <c r="C7" s="2"/>
      <c r="D7" s="2"/>
      <c r="E7" s="2"/>
      <c r="F7" s="139">
        <f>'EST COST (Sub-5)'!$P11</f>
        <v>167.3416</v>
      </c>
      <c r="G7" s="139">
        <f>'EST COST (Sub-5)'!$P12</f>
        <v>167.3416</v>
      </c>
      <c r="H7" s="139">
        <f>'EST COST (Sub-5)'!$P13</f>
        <v>158.68600000000004</v>
      </c>
      <c r="I7" s="139">
        <f>'EST COST (Sub-5)'!$P14</f>
        <v>124.06359999999999</v>
      </c>
      <c r="J7" s="139">
        <f>'EST COST (Sub-5)'!$P15</f>
        <v>139.21089999999998</v>
      </c>
      <c r="K7" s="139">
        <f>'EST COST (Sub-5)'!$P16</f>
        <v>92.326400000000007</v>
      </c>
      <c r="L7" s="139">
        <f>'EST COST (Sub-5)'!$P17</f>
        <v>83.6708</v>
      </c>
      <c r="M7" s="139"/>
      <c r="N7" s="2"/>
      <c r="O7" s="58" t="s">
        <v>27</v>
      </c>
      <c r="AA7" s="57"/>
    </row>
    <row r="8" spans="1:28" s="164" customFormat="1" ht="18" thickBot="1" x14ac:dyDescent="0.35">
      <c r="A8" s="1" t="s">
        <v>0</v>
      </c>
      <c r="B8" s="2"/>
      <c r="C8" s="2"/>
      <c r="D8" s="2"/>
      <c r="E8" s="2"/>
      <c r="F8" s="139"/>
      <c r="G8" s="139"/>
      <c r="H8" s="139"/>
      <c r="I8" s="139"/>
      <c r="J8" s="139"/>
      <c r="K8" s="139"/>
      <c r="L8" s="139"/>
      <c r="M8" s="139"/>
      <c r="N8" s="2"/>
      <c r="O8" s="58"/>
      <c r="AA8" s="57"/>
      <c r="AB8" s="136"/>
    </row>
    <row r="9" spans="1:28" ht="41.4" customHeight="1" thickBot="1" x14ac:dyDescent="0.3">
      <c r="A9" s="4" t="s">
        <v>2</v>
      </c>
      <c r="B9" s="4"/>
      <c r="C9" s="5"/>
      <c r="D9" s="6" t="s">
        <v>3</v>
      </c>
      <c r="E9" s="5" t="s">
        <v>4</v>
      </c>
      <c r="F9" s="173" t="s">
        <v>154</v>
      </c>
      <c r="G9" s="173" t="s">
        <v>130</v>
      </c>
      <c r="H9" s="173" t="s">
        <v>156</v>
      </c>
      <c r="I9" s="173" t="s">
        <v>157</v>
      </c>
      <c r="J9" s="173" t="s">
        <v>160</v>
      </c>
      <c r="K9" s="173" t="s">
        <v>159</v>
      </c>
      <c r="L9" s="173" t="s">
        <v>158</v>
      </c>
      <c r="M9" s="88">
        <v>8</v>
      </c>
      <c r="N9" s="88">
        <v>9</v>
      </c>
      <c r="O9" s="88">
        <v>10</v>
      </c>
      <c r="P9" s="88">
        <v>11</v>
      </c>
      <c r="Q9" s="88">
        <v>12</v>
      </c>
      <c r="R9" s="88">
        <v>13</v>
      </c>
      <c r="S9" s="88">
        <v>14</v>
      </c>
      <c r="T9" s="88">
        <v>15</v>
      </c>
      <c r="U9" s="88">
        <v>16</v>
      </c>
      <c r="V9" s="88">
        <v>17</v>
      </c>
      <c r="W9" s="88">
        <v>18</v>
      </c>
      <c r="X9" s="88">
        <v>19</v>
      </c>
      <c r="Y9" s="88">
        <v>20</v>
      </c>
      <c r="Z9" s="7" t="s">
        <v>5</v>
      </c>
      <c r="AA9" s="141" t="s">
        <v>319</v>
      </c>
    </row>
    <row r="10" spans="1:28" x14ac:dyDescent="0.25">
      <c r="A10" s="8"/>
      <c r="B10" s="9"/>
      <c r="C10" s="9"/>
      <c r="D10" s="9"/>
      <c r="E10" s="9"/>
      <c r="F10" s="181"/>
      <c r="G10" s="181"/>
      <c r="H10" s="181"/>
      <c r="I10" s="181"/>
      <c r="J10" s="181"/>
      <c r="K10" s="181"/>
      <c r="L10" s="181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47"/>
    </row>
    <row r="11" spans="1:28" x14ac:dyDescent="0.25">
      <c r="A11" s="95" t="s">
        <v>145</v>
      </c>
      <c r="B11" s="96" t="s">
        <v>6</v>
      </c>
      <c r="C11" s="97"/>
      <c r="D11" s="97"/>
      <c r="E11" s="97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9">
        <f>SUM(Z12:Z24)</f>
        <v>41</v>
      </c>
      <c r="AA11" s="142">
        <f>SUM(AA12:AA24)</f>
        <v>5856</v>
      </c>
    </row>
    <row r="12" spans="1:28" ht="15" hidden="1" x14ac:dyDescent="0.25">
      <c r="A12" s="100"/>
      <c r="B12" s="101">
        <v>1.1000000000000001</v>
      </c>
      <c r="C12" s="101" t="s">
        <v>6</v>
      </c>
      <c r="D12" s="101"/>
      <c r="E12" s="101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3">
        <f>SUM(F12:Y12)</f>
        <v>0</v>
      </c>
      <c r="AA12" s="143">
        <f>ROUND(SUMPRODUCT($F$7:$Y$7,F12:Y12),0)</f>
        <v>0</v>
      </c>
    </row>
    <row r="13" spans="1:28" ht="15" hidden="1" x14ac:dyDescent="0.25">
      <c r="A13" s="100"/>
      <c r="B13" s="101">
        <v>1.2</v>
      </c>
      <c r="C13" s="104" t="s">
        <v>336</v>
      </c>
      <c r="D13" s="104"/>
      <c r="E13" s="101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3">
        <f t="shared" ref="Z13:Z24" si="0">SUM(F13:Y13)</f>
        <v>0</v>
      </c>
      <c r="AA13" s="143">
        <f t="shared" ref="AA13:AA24" si="1">ROUND(SUMPRODUCT($F$7:$Y$7,F13:Y13),0)</f>
        <v>0</v>
      </c>
    </row>
    <row r="14" spans="1:28" hidden="1" x14ac:dyDescent="0.25">
      <c r="A14" s="105"/>
      <c r="B14" s="101">
        <v>1.3</v>
      </c>
      <c r="C14" s="101" t="s">
        <v>336</v>
      </c>
      <c r="D14" s="101"/>
      <c r="E14" s="101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65">
        <f t="shared" si="0"/>
        <v>0</v>
      </c>
      <c r="AA14" s="143">
        <f t="shared" si="1"/>
        <v>0</v>
      </c>
    </row>
    <row r="15" spans="1:28" hidden="1" x14ac:dyDescent="0.25">
      <c r="A15" s="105"/>
      <c r="B15" s="101">
        <v>1.4</v>
      </c>
      <c r="C15" s="101" t="s">
        <v>36</v>
      </c>
      <c r="D15" s="101"/>
      <c r="E15" s="101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65">
        <f t="shared" si="0"/>
        <v>0</v>
      </c>
      <c r="AA15" s="143">
        <f t="shared" si="1"/>
        <v>0</v>
      </c>
    </row>
    <row r="16" spans="1:28" hidden="1" x14ac:dyDescent="0.25">
      <c r="A16" s="105"/>
      <c r="B16" s="101">
        <v>1.5</v>
      </c>
      <c r="C16" s="101" t="s">
        <v>37</v>
      </c>
      <c r="D16" s="101"/>
      <c r="E16" s="101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65">
        <f t="shared" si="0"/>
        <v>0</v>
      </c>
      <c r="AA16" s="143">
        <f t="shared" si="1"/>
        <v>0</v>
      </c>
    </row>
    <row r="17" spans="1:27" x14ac:dyDescent="0.25">
      <c r="A17" s="105"/>
      <c r="B17" s="101">
        <v>1.4</v>
      </c>
      <c r="C17" s="101" t="s">
        <v>38</v>
      </c>
      <c r="D17" s="101"/>
      <c r="E17" s="101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65">
        <f t="shared" si="0"/>
        <v>0</v>
      </c>
      <c r="AA17" s="143">
        <f t="shared" si="1"/>
        <v>0</v>
      </c>
    </row>
    <row r="18" spans="1:27" x14ac:dyDescent="0.25">
      <c r="A18" s="105"/>
      <c r="B18" s="101"/>
      <c r="C18" s="106" t="s">
        <v>364</v>
      </c>
      <c r="D18" s="101"/>
      <c r="E18" s="101" t="s">
        <v>39</v>
      </c>
      <c r="F18" s="103"/>
      <c r="G18" s="103">
        <v>4</v>
      </c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65">
        <f t="shared" si="0"/>
        <v>4</v>
      </c>
      <c r="AA18" s="143">
        <f t="shared" si="1"/>
        <v>669</v>
      </c>
    </row>
    <row r="19" spans="1:27" x14ac:dyDescent="0.25">
      <c r="A19" s="105"/>
      <c r="B19" s="101"/>
      <c r="C19" s="106" t="s">
        <v>365</v>
      </c>
      <c r="D19" s="101"/>
      <c r="E19" s="101" t="s">
        <v>40</v>
      </c>
      <c r="F19" s="103">
        <v>1</v>
      </c>
      <c r="G19" s="103">
        <v>12</v>
      </c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65">
        <f t="shared" si="0"/>
        <v>13</v>
      </c>
      <c r="AA19" s="143">
        <f t="shared" si="1"/>
        <v>2175</v>
      </c>
    </row>
    <row r="20" spans="1:27" x14ac:dyDescent="0.25">
      <c r="A20" s="105"/>
      <c r="B20" s="101">
        <v>1.5</v>
      </c>
      <c r="C20" s="101" t="s">
        <v>43</v>
      </c>
      <c r="D20" s="101"/>
      <c r="E20" s="101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65">
        <f t="shared" si="0"/>
        <v>0</v>
      </c>
      <c r="AA20" s="143">
        <f t="shared" si="1"/>
        <v>0</v>
      </c>
    </row>
    <row r="21" spans="1:27" x14ac:dyDescent="0.25">
      <c r="A21" s="105"/>
      <c r="B21" s="101">
        <v>1.6</v>
      </c>
      <c r="C21" s="101" t="s">
        <v>41</v>
      </c>
      <c r="D21" s="101"/>
      <c r="E21" s="101"/>
      <c r="F21" s="103"/>
      <c r="G21" s="103">
        <v>12</v>
      </c>
      <c r="H21" s="103"/>
      <c r="I21" s="103"/>
      <c r="J21" s="103"/>
      <c r="K21" s="103"/>
      <c r="L21" s="103">
        <v>12</v>
      </c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65">
        <f t="shared" si="0"/>
        <v>24</v>
      </c>
      <c r="AA21" s="143">
        <f t="shared" si="1"/>
        <v>3012</v>
      </c>
    </row>
    <row r="22" spans="1:27" hidden="1" x14ac:dyDescent="0.25">
      <c r="A22" s="105"/>
      <c r="B22" s="107">
        <v>1.9</v>
      </c>
      <c r="C22" s="101" t="s">
        <v>42</v>
      </c>
      <c r="D22" s="101"/>
      <c r="E22" s="101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65">
        <f t="shared" si="0"/>
        <v>0</v>
      </c>
      <c r="AA22" s="143">
        <f t="shared" si="1"/>
        <v>0</v>
      </c>
    </row>
    <row r="23" spans="1:27" hidden="1" x14ac:dyDescent="0.25">
      <c r="A23" s="105"/>
      <c r="B23" s="104">
        <v>1.1000000000000001</v>
      </c>
      <c r="C23" s="101" t="s">
        <v>44</v>
      </c>
      <c r="D23" s="101"/>
      <c r="E23" s="101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65">
        <f t="shared" si="0"/>
        <v>0</v>
      </c>
      <c r="AA23" s="143">
        <f t="shared" si="1"/>
        <v>0</v>
      </c>
    </row>
    <row r="24" spans="1:27" hidden="1" x14ac:dyDescent="0.25">
      <c r="A24" s="105"/>
      <c r="B24" s="104">
        <v>1.1100000000000001</v>
      </c>
      <c r="C24" s="101" t="s">
        <v>7</v>
      </c>
      <c r="D24" s="101"/>
      <c r="E24" s="101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65">
        <f t="shared" si="0"/>
        <v>0</v>
      </c>
      <c r="AA24" s="143">
        <f t="shared" si="1"/>
        <v>0</v>
      </c>
    </row>
    <row r="25" spans="1:27" hidden="1" x14ac:dyDescent="0.25">
      <c r="A25" s="95" t="s">
        <v>146</v>
      </c>
      <c r="B25" s="96" t="s">
        <v>45</v>
      </c>
      <c r="C25" s="97"/>
      <c r="D25" s="97"/>
      <c r="E25" s="97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9">
        <f>SUM(Z26:Z35)</f>
        <v>0</v>
      </c>
      <c r="AA25" s="142">
        <f>SUM(AA26:AA35)</f>
        <v>0</v>
      </c>
    </row>
    <row r="26" spans="1:27" ht="15" hidden="1" x14ac:dyDescent="0.25">
      <c r="A26" s="100"/>
      <c r="B26" s="101">
        <v>2.1</v>
      </c>
      <c r="C26" s="101" t="s">
        <v>46</v>
      </c>
      <c r="D26" s="101"/>
      <c r="E26" s="101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3">
        <f t="shared" ref="Z26:Z46" si="2">SUM(F26:Y26)</f>
        <v>0</v>
      </c>
      <c r="AA26" s="143">
        <f t="shared" ref="AA26:AA35" si="3">ROUND(SUMPRODUCT($F$7:$Y$7,F26:Y26),0)</f>
        <v>0</v>
      </c>
    </row>
    <row r="27" spans="1:27" ht="15" hidden="1" x14ac:dyDescent="0.25">
      <c r="A27" s="100"/>
      <c r="B27" s="101">
        <v>2.2000000000000002</v>
      </c>
      <c r="C27" s="104" t="s">
        <v>94</v>
      </c>
      <c r="D27" s="104"/>
      <c r="E27" s="101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3">
        <f t="shared" si="2"/>
        <v>0</v>
      </c>
      <c r="AA27" s="143">
        <f t="shared" si="3"/>
        <v>0</v>
      </c>
    </row>
    <row r="28" spans="1:27" hidden="1" x14ac:dyDescent="0.25">
      <c r="A28" s="105"/>
      <c r="B28" s="101">
        <v>2.2999999999999998</v>
      </c>
      <c r="C28" s="101" t="s">
        <v>336</v>
      </c>
      <c r="D28" s="101"/>
      <c r="E28" s="101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>
        <f t="shared" si="2"/>
        <v>0</v>
      </c>
      <c r="AA28" s="143">
        <f t="shared" si="3"/>
        <v>0</v>
      </c>
    </row>
    <row r="29" spans="1:27" hidden="1" x14ac:dyDescent="0.25">
      <c r="A29" s="105"/>
      <c r="B29" s="101">
        <v>2.4</v>
      </c>
      <c r="C29" s="101" t="s">
        <v>48</v>
      </c>
      <c r="D29" s="101"/>
      <c r="E29" s="101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>
        <f t="shared" si="2"/>
        <v>0</v>
      </c>
      <c r="AA29" s="143">
        <f t="shared" si="3"/>
        <v>0</v>
      </c>
    </row>
    <row r="30" spans="1:27" hidden="1" x14ac:dyDescent="0.25">
      <c r="A30" s="105"/>
      <c r="B30" s="101">
        <v>2.5</v>
      </c>
      <c r="C30" s="101" t="s">
        <v>336</v>
      </c>
      <c r="D30" s="101"/>
      <c r="E30" s="101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>
        <f t="shared" si="2"/>
        <v>0</v>
      </c>
      <c r="AA30" s="143">
        <f t="shared" si="3"/>
        <v>0</v>
      </c>
    </row>
    <row r="31" spans="1:27" hidden="1" x14ac:dyDescent="0.25">
      <c r="A31" s="105"/>
      <c r="B31" s="101">
        <v>2.6</v>
      </c>
      <c r="C31" s="101" t="s">
        <v>50</v>
      </c>
      <c r="D31" s="101"/>
      <c r="E31" s="101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>
        <f t="shared" si="2"/>
        <v>0</v>
      </c>
      <c r="AA31" s="143">
        <f t="shared" si="3"/>
        <v>0</v>
      </c>
    </row>
    <row r="32" spans="1:27" hidden="1" x14ac:dyDescent="0.25">
      <c r="A32" s="105"/>
      <c r="B32" s="101">
        <v>2.7</v>
      </c>
      <c r="C32" s="101" t="s">
        <v>336</v>
      </c>
      <c r="D32" s="101"/>
      <c r="E32" s="101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>
        <f t="shared" si="2"/>
        <v>0</v>
      </c>
      <c r="AA32" s="143">
        <f t="shared" si="3"/>
        <v>0</v>
      </c>
    </row>
    <row r="33" spans="1:27" hidden="1" x14ac:dyDescent="0.25">
      <c r="A33" s="105"/>
      <c r="B33" s="101">
        <v>2.8</v>
      </c>
      <c r="C33" s="101" t="s">
        <v>52</v>
      </c>
      <c r="D33" s="101"/>
      <c r="E33" s="101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>
        <f t="shared" si="2"/>
        <v>0</v>
      </c>
      <c r="AA33" s="143">
        <f t="shared" si="3"/>
        <v>0</v>
      </c>
    </row>
    <row r="34" spans="1:27" hidden="1" x14ac:dyDescent="0.25">
      <c r="A34" s="105"/>
      <c r="B34" s="101">
        <v>2.9</v>
      </c>
      <c r="C34" s="101" t="s">
        <v>331</v>
      </c>
      <c r="D34" s="101"/>
      <c r="E34" s="101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>
        <f t="shared" si="2"/>
        <v>0</v>
      </c>
      <c r="AA34" s="143">
        <f t="shared" si="3"/>
        <v>0</v>
      </c>
    </row>
    <row r="35" spans="1:27" hidden="1" x14ac:dyDescent="0.25">
      <c r="A35" s="105"/>
      <c r="B35" s="104">
        <v>2.1</v>
      </c>
      <c r="C35" s="101" t="s">
        <v>54</v>
      </c>
      <c r="D35" s="101"/>
      <c r="E35" s="101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>
        <f t="shared" si="2"/>
        <v>0</v>
      </c>
      <c r="AA35" s="143">
        <f t="shared" si="3"/>
        <v>0</v>
      </c>
    </row>
    <row r="36" spans="1:27" hidden="1" x14ac:dyDescent="0.25">
      <c r="A36" s="95" t="s">
        <v>147</v>
      </c>
      <c r="B36" s="96" t="s">
        <v>95</v>
      </c>
      <c r="C36" s="97"/>
      <c r="D36" s="97"/>
      <c r="E36" s="97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9">
        <f>SUM(Z37:Z41)</f>
        <v>0</v>
      </c>
      <c r="AA36" s="142">
        <f>SUM(AA37:AA41)</f>
        <v>0</v>
      </c>
    </row>
    <row r="37" spans="1:27" hidden="1" x14ac:dyDescent="0.25">
      <c r="A37" s="100"/>
      <c r="B37" s="101">
        <v>3.1</v>
      </c>
      <c r="C37" s="101" t="s">
        <v>58</v>
      </c>
      <c r="D37" s="101"/>
      <c r="E37" s="101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>
        <f t="shared" si="2"/>
        <v>0</v>
      </c>
      <c r="AA37" s="143">
        <f t="shared" ref="AA37:AA41" si="4">ROUND(SUMPRODUCT($F$7:$Y$7,F37:Y37),0)</f>
        <v>0</v>
      </c>
    </row>
    <row r="38" spans="1:27" hidden="1" x14ac:dyDescent="0.25">
      <c r="A38" s="105"/>
      <c r="B38" s="101">
        <v>3.2</v>
      </c>
      <c r="C38" s="101" t="s">
        <v>55</v>
      </c>
      <c r="D38" s="101"/>
      <c r="E38" s="101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>
        <f t="shared" si="2"/>
        <v>0</v>
      </c>
      <c r="AA38" s="143">
        <f t="shared" si="4"/>
        <v>0</v>
      </c>
    </row>
    <row r="39" spans="1:27" hidden="1" x14ac:dyDescent="0.25">
      <c r="A39" s="105"/>
      <c r="B39" s="101">
        <v>3.3</v>
      </c>
      <c r="C39" s="101" t="s">
        <v>59</v>
      </c>
      <c r="D39" s="101"/>
      <c r="E39" s="101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>
        <f t="shared" si="2"/>
        <v>0</v>
      </c>
      <c r="AA39" s="143">
        <f t="shared" si="4"/>
        <v>0</v>
      </c>
    </row>
    <row r="40" spans="1:27" hidden="1" x14ac:dyDescent="0.25">
      <c r="A40" s="105"/>
      <c r="B40" s="101">
        <v>3.4</v>
      </c>
      <c r="C40" s="101" t="s">
        <v>56</v>
      </c>
      <c r="D40" s="101"/>
      <c r="E40" s="101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>
        <f t="shared" si="2"/>
        <v>0</v>
      </c>
      <c r="AA40" s="143">
        <f t="shared" si="4"/>
        <v>0</v>
      </c>
    </row>
    <row r="41" spans="1:27" hidden="1" x14ac:dyDescent="0.25">
      <c r="A41" s="105"/>
      <c r="B41" s="101">
        <v>3.5</v>
      </c>
      <c r="C41" s="101" t="s">
        <v>57</v>
      </c>
      <c r="D41" s="101"/>
      <c r="E41" s="101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>
        <f t="shared" si="2"/>
        <v>0</v>
      </c>
      <c r="AA41" s="143">
        <f t="shared" si="4"/>
        <v>0</v>
      </c>
    </row>
    <row r="42" spans="1:27" hidden="1" x14ac:dyDescent="0.25">
      <c r="A42" s="95" t="s">
        <v>148</v>
      </c>
      <c r="B42" s="96" t="s">
        <v>60</v>
      </c>
      <c r="C42" s="97"/>
      <c r="D42" s="97"/>
      <c r="E42" s="97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9">
        <f>SUM(Z43:Z46)</f>
        <v>0</v>
      </c>
      <c r="AA42" s="142">
        <f>SUM(AA43:AA46)</f>
        <v>0</v>
      </c>
    </row>
    <row r="43" spans="1:27" hidden="1" x14ac:dyDescent="0.25">
      <c r="A43" s="100"/>
      <c r="B43" s="101">
        <v>4.0999999999999996</v>
      </c>
      <c r="C43" s="101" t="s">
        <v>61</v>
      </c>
      <c r="D43" s="101"/>
      <c r="E43" s="101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>
        <f t="shared" si="2"/>
        <v>0</v>
      </c>
      <c r="AA43" s="143">
        <f t="shared" ref="AA43:AA46" si="5">ROUND(SUMPRODUCT($F$7:$Y$7,F43:Y43),0)</f>
        <v>0</v>
      </c>
    </row>
    <row r="44" spans="1:27" hidden="1" x14ac:dyDescent="0.25">
      <c r="A44" s="105"/>
      <c r="B44" s="101">
        <v>4.2</v>
      </c>
      <c r="C44" s="101" t="s">
        <v>96</v>
      </c>
      <c r="D44" s="101"/>
      <c r="E44" s="101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>
        <f t="shared" si="2"/>
        <v>0</v>
      </c>
      <c r="AA44" s="143">
        <f t="shared" si="5"/>
        <v>0</v>
      </c>
    </row>
    <row r="45" spans="1:27" hidden="1" x14ac:dyDescent="0.25">
      <c r="A45" s="105"/>
      <c r="B45" s="101">
        <v>4.3</v>
      </c>
      <c r="C45" s="101" t="s">
        <v>62</v>
      </c>
      <c r="D45" s="101"/>
      <c r="E45" s="101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>
        <f t="shared" si="2"/>
        <v>0</v>
      </c>
      <c r="AA45" s="143">
        <f t="shared" si="5"/>
        <v>0</v>
      </c>
    </row>
    <row r="46" spans="1:27" hidden="1" x14ac:dyDescent="0.25">
      <c r="A46" s="105"/>
      <c r="B46" s="101">
        <v>4.4000000000000004</v>
      </c>
      <c r="C46" s="101" t="s">
        <v>63</v>
      </c>
      <c r="D46" s="101"/>
      <c r="E46" s="101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>
        <f t="shared" si="2"/>
        <v>0</v>
      </c>
      <c r="AA46" s="143">
        <f t="shared" si="5"/>
        <v>0</v>
      </c>
    </row>
    <row r="47" spans="1:27" hidden="1" x14ac:dyDescent="0.25">
      <c r="A47" s="95" t="s">
        <v>149</v>
      </c>
      <c r="B47" s="96" t="s">
        <v>64</v>
      </c>
      <c r="C47" s="97"/>
      <c r="D47" s="97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9">
        <f>SUM(Z48:Z51)</f>
        <v>0</v>
      </c>
      <c r="AA47" s="142">
        <f>SUM(AA48:AA51)</f>
        <v>0</v>
      </c>
    </row>
    <row r="48" spans="1:27" hidden="1" x14ac:dyDescent="0.25">
      <c r="A48" s="100"/>
      <c r="B48" s="101">
        <v>5.0999999999999996</v>
      </c>
      <c r="C48" s="101" t="s">
        <v>65</v>
      </c>
      <c r="D48" s="101"/>
      <c r="E48" s="101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43">
        <f t="shared" ref="AA48:AA51" si="6">ROUND(SUMPRODUCT($F$7:$Y$7,F48:Y48),0)</f>
        <v>0</v>
      </c>
    </row>
    <row r="49" spans="1:27" hidden="1" x14ac:dyDescent="0.25">
      <c r="A49" s="105"/>
      <c r="B49" s="101"/>
      <c r="C49" s="101" t="s">
        <v>103</v>
      </c>
      <c r="D49" s="101"/>
      <c r="E49" s="101" t="s">
        <v>66</v>
      </c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>
        <f t="shared" ref="Z49:Z79" si="7">SUM(F49:Y49)</f>
        <v>0</v>
      </c>
      <c r="AA49" s="143">
        <f t="shared" si="6"/>
        <v>0</v>
      </c>
    </row>
    <row r="50" spans="1:27" hidden="1" x14ac:dyDescent="0.25">
      <c r="A50" s="105"/>
      <c r="B50" s="101"/>
      <c r="C50" s="101" t="s">
        <v>104</v>
      </c>
      <c r="D50" s="101"/>
      <c r="E50" s="101" t="s">
        <v>67</v>
      </c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>
        <f t="shared" si="7"/>
        <v>0</v>
      </c>
      <c r="AA50" s="143">
        <f t="shared" si="6"/>
        <v>0</v>
      </c>
    </row>
    <row r="51" spans="1:27" hidden="1" x14ac:dyDescent="0.25">
      <c r="A51" s="105"/>
      <c r="B51" s="101"/>
      <c r="C51" s="101" t="s">
        <v>105</v>
      </c>
      <c r="D51" s="101"/>
      <c r="E51" s="101" t="s">
        <v>68</v>
      </c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>
        <f t="shared" si="7"/>
        <v>0</v>
      </c>
      <c r="AA51" s="143">
        <f t="shared" si="6"/>
        <v>0</v>
      </c>
    </row>
    <row r="52" spans="1:27" x14ac:dyDescent="0.25">
      <c r="A52" s="95" t="s">
        <v>150</v>
      </c>
      <c r="B52" s="96" t="s">
        <v>69</v>
      </c>
      <c r="C52" s="97"/>
      <c r="D52" s="97"/>
      <c r="E52" s="97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9">
        <f>SUM(Z53:Z62)</f>
        <v>24</v>
      </c>
      <c r="AA52" s="142">
        <f>SUM(AA53:AA62)</f>
        <v>2978</v>
      </c>
    </row>
    <row r="53" spans="1:27" x14ac:dyDescent="0.25">
      <c r="A53" s="100"/>
      <c r="B53" s="101">
        <v>6.1</v>
      </c>
      <c r="C53" s="101" t="s">
        <v>70</v>
      </c>
      <c r="D53" s="101"/>
      <c r="E53" s="101"/>
      <c r="F53" s="103"/>
      <c r="G53" s="103"/>
      <c r="H53" s="103"/>
      <c r="I53" s="103">
        <v>24</v>
      </c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>
        <f t="shared" si="7"/>
        <v>24</v>
      </c>
      <c r="AA53" s="143">
        <f t="shared" ref="AA53:AA62" si="8">ROUND(SUMPRODUCT($F$7:$Y$7,F53:Y53),0)</f>
        <v>2978</v>
      </c>
    </row>
    <row r="54" spans="1:27" hidden="1" x14ac:dyDescent="0.25">
      <c r="A54" s="105"/>
      <c r="B54" s="101">
        <v>6.2</v>
      </c>
      <c r="C54" s="101" t="s">
        <v>97</v>
      </c>
      <c r="D54" s="101"/>
      <c r="E54" s="101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>
        <f t="shared" si="7"/>
        <v>0</v>
      </c>
      <c r="AA54" s="143">
        <f t="shared" si="8"/>
        <v>0</v>
      </c>
    </row>
    <row r="55" spans="1:27" hidden="1" x14ac:dyDescent="0.25">
      <c r="A55" s="105"/>
      <c r="B55" s="101"/>
      <c r="C55" s="101" t="s">
        <v>109</v>
      </c>
      <c r="D55" s="101"/>
      <c r="E55" s="101" t="s">
        <v>117</v>
      </c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>
        <f t="shared" si="7"/>
        <v>0</v>
      </c>
      <c r="AA55" s="143">
        <f t="shared" si="8"/>
        <v>0</v>
      </c>
    </row>
    <row r="56" spans="1:27" hidden="1" x14ac:dyDescent="0.25">
      <c r="A56" s="105"/>
      <c r="B56" s="101"/>
      <c r="C56" s="101" t="s">
        <v>110</v>
      </c>
      <c r="D56" s="101"/>
      <c r="E56" s="101" t="s">
        <v>118</v>
      </c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>
        <f t="shared" si="7"/>
        <v>0</v>
      </c>
      <c r="AA56" s="143">
        <f t="shared" si="8"/>
        <v>0</v>
      </c>
    </row>
    <row r="57" spans="1:27" hidden="1" x14ac:dyDescent="0.25">
      <c r="A57" s="105"/>
      <c r="B57" s="101"/>
      <c r="C57" s="101" t="s">
        <v>111</v>
      </c>
      <c r="D57" s="101"/>
      <c r="E57" s="101" t="s">
        <v>119</v>
      </c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>
        <f t="shared" si="7"/>
        <v>0</v>
      </c>
      <c r="AA57" s="143">
        <f t="shared" si="8"/>
        <v>0</v>
      </c>
    </row>
    <row r="58" spans="1:27" hidden="1" x14ac:dyDescent="0.25">
      <c r="A58" s="105"/>
      <c r="B58" s="101"/>
      <c r="C58" s="101" t="s">
        <v>112</v>
      </c>
      <c r="D58" s="101"/>
      <c r="E58" s="101" t="s">
        <v>121</v>
      </c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>
        <f t="shared" si="7"/>
        <v>0</v>
      </c>
      <c r="AA58" s="143">
        <f t="shared" si="8"/>
        <v>0</v>
      </c>
    </row>
    <row r="59" spans="1:27" hidden="1" x14ac:dyDescent="0.25">
      <c r="A59" s="105"/>
      <c r="B59" s="101"/>
      <c r="C59" s="101" t="s">
        <v>113</v>
      </c>
      <c r="D59" s="101"/>
      <c r="E59" s="101" t="s">
        <v>120</v>
      </c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>
        <f t="shared" si="7"/>
        <v>0</v>
      </c>
      <c r="AA59" s="143">
        <f t="shared" si="8"/>
        <v>0</v>
      </c>
    </row>
    <row r="60" spans="1:27" hidden="1" x14ac:dyDescent="0.25">
      <c r="A60" s="105"/>
      <c r="B60" s="101"/>
      <c r="C60" s="101" t="s">
        <v>114</v>
      </c>
      <c r="D60" s="101"/>
      <c r="E60" s="101" t="s">
        <v>122</v>
      </c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>
        <f t="shared" si="7"/>
        <v>0</v>
      </c>
      <c r="AA60" s="143">
        <f t="shared" si="8"/>
        <v>0</v>
      </c>
    </row>
    <row r="61" spans="1:27" hidden="1" x14ac:dyDescent="0.25">
      <c r="A61" s="105"/>
      <c r="B61" s="101"/>
      <c r="C61" s="101" t="s">
        <v>115</v>
      </c>
      <c r="D61" s="101"/>
      <c r="E61" s="101" t="s">
        <v>123</v>
      </c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>
        <f t="shared" si="7"/>
        <v>0</v>
      </c>
      <c r="AA61" s="143">
        <f t="shared" si="8"/>
        <v>0</v>
      </c>
    </row>
    <row r="62" spans="1:27" hidden="1" x14ac:dyDescent="0.25">
      <c r="A62" s="105"/>
      <c r="B62" s="101"/>
      <c r="C62" s="101" t="s">
        <v>116</v>
      </c>
      <c r="D62" s="101"/>
      <c r="E62" s="101" t="s">
        <v>124</v>
      </c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>
        <f t="shared" si="7"/>
        <v>0</v>
      </c>
      <c r="AA62" s="143">
        <f t="shared" si="8"/>
        <v>0</v>
      </c>
    </row>
    <row r="63" spans="1:27" hidden="1" x14ac:dyDescent="0.25">
      <c r="A63" s="95" t="s">
        <v>151</v>
      </c>
      <c r="B63" s="96" t="s">
        <v>98</v>
      </c>
      <c r="C63" s="97"/>
      <c r="D63" s="97"/>
      <c r="E63" s="97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9">
        <f>SUM(Z64:Z66)</f>
        <v>0</v>
      </c>
      <c r="AA63" s="142">
        <f>SUM(AA64:AA66)</f>
        <v>0</v>
      </c>
    </row>
    <row r="64" spans="1:27" hidden="1" x14ac:dyDescent="0.25">
      <c r="A64" s="100"/>
      <c r="B64" s="101">
        <v>7.1</v>
      </c>
      <c r="C64" s="101" t="s">
        <v>71</v>
      </c>
      <c r="D64" s="101"/>
      <c r="E64" s="101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>
        <f t="shared" si="7"/>
        <v>0</v>
      </c>
      <c r="AA64" s="143">
        <f t="shared" ref="AA64:AA66" si="9">ROUND(SUMPRODUCT($F$7:$Y$7,F64:Y64),0)</f>
        <v>0</v>
      </c>
    </row>
    <row r="65" spans="1:28" hidden="1" x14ac:dyDescent="0.25">
      <c r="A65" s="105"/>
      <c r="B65" s="101">
        <v>7.2</v>
      </c>
      <c r="C65" s="101" t="s">
        <v>72</v>
      </c>
      <c r="D65" s="101"/>
      <c r="E65" s="101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>
        <f t="shared" si="7"/>
        <v>0</v>
      </c>
      <c r="AA65" s="143">
        <f t="shared" si="9"/>
        <v>0</v>
      </c>
    </row>
    <row r="66" spans="1:28" hidden="1" x14ac:dyDescent="0.25">
      <c r="A66" s="105"/>
      <c r="B66" s="101">
        <v>7.3</v>
      </c>
      <c r="C66" s="101" t="s">
        <v>73</v>
      </c>
      <c r="D66" s="101"/>
      <c r="E66" s="101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>
        <f t="shared" si="7"/>
        <v>0</v>
      </c>
      <c r="AA66" s="143">
        <f t="shared" si="9"/>
        <v>0</v>
      </c>
    </row>
    <row r="67" spans="1:28" x14ac:dyDescent="0.25">
      <c r="A67" s="95" t="s">
        <v>152</v>
      </c>
      <c r="B67" s="96" t="s">
        <v>99</v>
      </c>
      <c r="C67" s="97"/>
      <c r="D67" s="97"/>
      <c r="E67" s="97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9">
        <f>SUM(Z68:Z77)</f>
        <v>249</v>
      </c>
      <c r="AA67" s="142">
        <f>SUM(AA68:AA77)</f>
        <v>31186</v>
      </c>
    </row>
    <row r="68" spans="1:28" x14ac:dyDescent="0.25">
      <c r="A68" s="100"/>
      <c r="B68" s="101">
        <v>8.1</v>
      </c>
      <c r="C68" s="101" t="s">
        <v>74</v>
      </c>
      <c r="D68" s="101"/>
      <c r="E68" s="101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>
        <f t="shared" si="7"/>
        <v>0</v>
      </c>
      <c r="AA68" s="143">
        <f t="shared" ref="AA68:AA79" si="10">ROUND(SUMPRODUCT($F$7:$Y$7,F68:Y68),0)</f>
        <v>0</v>
      </c>
    </row>
    <row r="69" spans="1:28" x14ac:dyDescent="0.25">
      <c r="A69" s="105"/>
      <c r="B69" s="101">
        <v>8.1999999999999993</v>
      </c>
      <c r="C69" s="101" t="s">
        <v>75</v>
      </c>
      <c r="D69" s="101"/>
      <c r="E69" s="101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43">
        <f t="shared" si="10"/>
        <v>0</v>
      </c>
    </row>
    <row r="70" spans="1:28" x14ac:dyDescent="0.25">
      <c r="A70" s="105"/>
      <c r="B70" s="101"/>
      <c r="C70" s="106" t="s">
        <v>139</v>
      </c>
      <c r="D70" s="101"/>
      <c r="E70" s="101" t="s">
        <v>76</v>
      </c>
      <c r="F70" s="103"/>
      <c r="G70" s="103">
        <v>4</v>
      </c>
      <c r="H70" s="103"/>
      <c r="I70" s="103">
        <v>32</v>
      </c>
      <c r="J70" s="103">
        <v>4</v>
      </c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65">
        <f t="shared" si="7"/>
        <v>40</v>
      </c>
      <c r="AA70" s="143">
        <f t="shared" si="10"/>
        <v>5196</v>
      </c>
    </row>
    <row r="71" spans="1:28" x14ac:dyDescent="0.25">
      <c r="A71" s="105"/>
      <c r="B71" s="101"/>
      <c r="C71" s="106" t="s">
        <v>140</v>
      </c>
      <c r="D71" s="101"/>
      <c r="E71" s="101" t="s">
        <v>77</v>
      </c>
      <c r="F71" s="103"/>
      <c r="G71" s="103">
        <v>1</v>
      </c>
      <c r="H71" s="103"/>
      <c r="I71" s="103">
        <v>8</v>
      </c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65">
        <f t="shared" si="7"/>
        <v>9</v>
      </c>
      <c r="AA71" s="143">
        <f t="shared" si="10"/>
        <v>1160</v>
      </c>
    </row>
    <row r="72" spans="1:28" x14ac:dyDescent="0.25">
      <c r="A72" s="105"/>
      <c r="B72" s="101"/>
      <c r="C72" s="106" t="s">
        <v>141</v>
      </c>
      <c r="D72" s="101"/>
      <c r="E72" s="101" t="s">
        <v>78</v>
      </c>
      <c r="F72" s="103"/>
      <c r="G72" s="103">
        <v>4</v>
      </c>
      <c r="H72" s="103"/>
      <c r="I72" s="103">
        <v>16</v>
      </c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65">
        <f t="shared" si="7"/>
        <v>20</v>
      </c>
      <c r="AA72" s="143">
        <f t="shared" si="10"/>
        <v>2654</v>
      </c>
    </row>
    <row r="73" spans="1:28" x14ac:dyDescent="0.25">
      <c r="A73" s="105"/>
      <c r="B73" s="101"/>
      <c r="C73" s="106" t="s">
        <v>142</v>
      </c>
      <c r="D73" s="101"/>
      <c r="E73" s="101" t="s">
        <v>79</v>
      </c>
      <c r="F73" s="103"/>
      <c r="G73" s="103">
        <v>10</v>
      </c>
      <c r="H73" s="103"/>
      <c r="I73" s="103">
        <v>60</v>
      </c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65">
        <f t="shared" si="7"/>
        <v>70</v>
      </c>
      <c r="AA73" s="143">
        <f t="shared" si="10"/>
        <v>9117</v>
      </c>
    </row>
    <row r="74" spans="1:28" s="164" customFormat="1" x14ac:dyDescent="0.25">
      <c r="A74" s="175"/>
      <c r="B74" s="106">
        <v>8.3000000000000007</v>
      </c>
      <c r="C74" s="106" t="s">
        <v>306</v>
      </c>
      <c r="D74" s="106"/>
      <c r="E74" s="106"/>
      <c r="F74" s="165"/>
      <c r="G74" s="165"/>
      <c r="H74" s="165"/>
      <c r="I74" s="165"/>
      <c r="J74" s="165"/>
      <c r="K74" s="165"/>
      <c r="L74" s="165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65">
        <f t="shared" si="7"/>
        <v>0</v>
      </c>
      <c r="AA74" s="143">
        <f t="shared" ref="AA74:AA77" si="11">ROUND(SUMPRODUCT($F$7:$Y$7,F74:Y74),0)</f>
        <v>0</v>
      </c>
      <c r="AB74" s="136"/>
    </row>
    <row r="75" spans="1:28" s="164" customFormat="1" x14ac:dyDescent="0.25">
      <c r="A75" s="175"/>
      <c r="B75" s="106"/>
      <c r="C75" s="106" t="s">
        <v>307</v>
      </c>
      <c r="D75" s="106"/>
      <c r="E75" s="106" t="s">
        <v>308</v>
      </c>
      <c r="F75" s="165"/>
      <c r="G75" s="165">
        <v>4</v>
      </c>
      <c r="H75" s="165"/>
      <c r="I75" s="165">
        <v>72</v>
      </c>
      <c r="J75" s="165"/>
      <c r="K75" s="165">
        <v>24</v>
      </c>
      <c r="L75" s="165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65">
        <f t="shared" si="7"/>
        <v>100</v>
      </c>
      <c r="AA75" s="143">
        <f t="shared" si="11"/>
        <v>11818</v>
      </c>
      <c r="AB75" s="136"/>
    </row>
    <row r="76" spans="1:28" s="164" customFormat="1" x14ac:dyDescent="0.25">
      <c r="A76" s="175"/>
      <c r="B76" s="106"/>
      <c r="C76" s="106" t="s">
        <v>309</v>
      </c>
      <c r="D76" s="106"/>
      <c r="E76" s="106" t="s">
        <v>310</v>
      </c>
      <c r="F76" s="165"/>
      <c r="G76" s="165"/>
      <c r="H76" s="165"/>
      <c r="I76" s="165">
        <v>10</v>
      </c>
      <c r="J76" s="165"/>
      <c r="K76" s="165"/>
      <c r="L76" s="165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65">
        <f t="shared" si="7"/>
        <v>10</v>
      </c>
      <c r="AA76" s="143">
        <f t="shared" si="11"/>
        <v>1241</v>
      </c>
      <c r="AB76" s="136"/>
    </row>
    <row r="77" spans="1:28" s="164" customFormat="1" hidden="1" x14ac:dyDescent="0.25">
      <c r="A77" s="175"/>
      <c r="B77" s="106"/>
      <c r="C77" s="106" t="s">
        <v>311</v>
      </c>
      <c r="D77" s="106"/>
      <c r="E77" s="106" t="s">
        <v>312</v>
      </c>
      <c r="F77" s="165"/>
      <c r="G77" s="165"/>
      <c r="H77" s="165"/>
      <c r="I77" s="165"/>
      <c r="J77" s="165"/>
      <c r="K77" s="165"/>
      <c r="L77" s="165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65">
        <f t="shared" si="7"/>
        <v>0</v>
      </c>
      <c r="AA77" s="143">
        <f t="shared" si="11"/>
        <v>0</v>
      </c>
      <c r="AB77" s="136"/>
    </row>
    <row r="78" spans="1:28" s="136" customFormat="1" hidden="1" x14ac:dyDescent="0.25">
      <c r="A78" s="184" t="s">
        <v>153</v>
      </c>
      <c r="B78" s="185" t="s">
        <v>80</v>
      </c>
      <c r="C78" s="106"/>
      <c r="D78" s="106"/>
      <c r="E78" s="10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65">
        <f t="shared" si="7"/>
        <v>0</v>
      </c>
      <c r="AA78" s="186">
        <f>SUM(AA79)</f>
        <v>0</v>
      </c>
    </row>
    <row r="79" spans="1:28" s="136" customFormat="1" hidden="1" x14ac:dyDescent="0.25">
      <c r="A79" s="135"/>
      <c r="B79" s="106">
        <v>9.1</v>
      </c>
      <c r="C79" s="106" t="s">
        <v>81</v>
      </c>
      <c r="D79" s="106"/>
      <c r="E79" s="10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65">
        <f t="shared" si="7"/>
        <v>0</v>
      </c>
      <c r="AA79" s="179">
        <f t="shared" si="10"/>
        <v>0</v>
      </c>
    </row>
    <row r="80" spans="1:28" ht="16.2" thickBot="1" x14ac:dyDescent="0.35">
      <c r="A80" s="108"/>
      <c r="B80" s="109"/>
      <c r="C80" s="109"/>
      <c r="D80" s="109"/>
      <c r="E80" s="110" t="s">
        <v>30</v>
      </c>
      <c r="F80" s="111">
        <f t="shared" ref="F80:R80" si="12">SUM(F11:F79)</f>
        <v>1</v>
      </c>
      <c r="G80" s="111">
        <f t="shared" si="12"/>
        <v>51</v>
      </c>
      <c r="H80" s="111">
        <f t="shared" si="12"/>
        <v>0</v>
      </c>
      <c r="I80" s="111">
        <f>SUM(I11:I79)</f>
        <v>222</v>
      </c>
      <c r="J80" s="111">
        <f t="shared" si="12"/>
        <v>4</v>
      </c>
      <c r="K80" s="111">
        <f t="shared" si="12"/>
        <v>24</v>
      </c>
      <c r="L80" s="111">
        <f t="shared" si="12"/>
        <v>12</v>
      </c>
      <c r="M80" s="111">
        <f t="shared" si="12"/>
        <v>0</v>
      </c>
      <c r="N80" s="111">
        <f t="shared" si="12"/>
        <v>0</v>
      </c>
      <c r="O80" s="111">
        <f t="shared" si="12"/>
        <v>0</v>
      </c>
      <c r="P80" s="111">
        <f t="shared" si="12"/>
        <v>0</v>
      </c>
      <c r="Q80" s="111">
        <f t="shared" si="12"/>
        <v>0</v>
      </c>
      <c r="R80" s="111">
        <f t="shared" si="12"/>
        <v>0</v>
      </c>
      <c r="S80" s="111">
        <f>SUM(S11:S79)</f>
        <v>0</v>
      </c>
      <c r="T80" s="111">
        <f t="shared" ref="T80:Y80" si="13">SUM(T11:T79)</f>
        <v>0</v>
      </c>
      <c r="U80" s="111">
        <f t="shared" si="13"/>
        <v>0</v>
      </c>
      <c r="V80" s="111">
        <f t="shared" si="13"/>
        <v>0</v>
      </c>
      <c r="W80" s="111">
        <f t="shared" si="13"/>
        <v>0</v>
      </c>
      <c r="X80" s="111">
        <f t="shared" si="13"/>
        <v>0</v>
      </c>
      <c r="Y80" s="111">
        <f t="shared" si="13"/>
        <v>0</v>
      </c>
      <c r="Z80" s="111">
        <f>+Z11+Z25+Z36+Z42+Z47+Z52+Z63+Z67+Z78</f>
        <v>314</v>
      </c>
      <c r="AA80" s="144">
        <f>SUM(AA78,AA67,AA63,AA52,AA47,AA42,AA36,AA25,AA11)</f>
        <v>40020</v>
      </c>
    </row>
  </sheetData>
  <mergeCells count="1">
    <mergeCell ref="A5:O5"/>
  </mergeCells>
  <printOptions horizontalCentered="1"/>
  <pageMargins left="0.45" right="0.45" top="0.5" bottom="0.74" header="0.05" footer="0.33"/>
  <pageSetup paperSize="3" orientation="landscape" r:id="rId1"/>
  <headerFooter>
    <oddFooter>&amp;L&amp;"Arial,Bold"&amp;14Exhibit E-d&amp;C&amp;"Arial,Bold"&amp;14Y-11834&amp;R&amp;"Arial,Bold"&amp;14Page 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60"/>
  <sheetViews>
    <sheetView zoomScale="75" zoomScaleNormal="75" workbookViewId="0">
      <selection activeCell="R36" sqref="R36"/>
    </sheetView>
  </sheetViews>
  <sheetFormatPr defaultRowHeight="13.8" x14ac:dyDescent="0.25"/>
  <cols>
    <col min="2" max="2" width="8.69921875" style="116"/>
    <col min="3" max="3" width="19.09765625" customWidth="1"/>
    <col min="4" max="4" width="16.69921875" customWidth="1"/>
    <col min="5" max="5" width="6.69921875" customWidth="1"/>
    <col min="7" max="7" width="6.69921875" customWidth="1"/>
    <col min="9" max="9" width="7.5" customWidth="1"/>
    <col min="10" max="10" width="13.19921875" customWidth="1"/>
    <col min="11" max="11" width="8.69921875" customWidth="1"/>
    <col min="12" max="13" width="8.69921875" hidden="1" customWidth="1"/>
    <col min="14" max="14" width="9.69921875" hidden="1" customWidth="1"/>
    <col min="15" max="15" width="8.69921875" hidden="1" customWidth="1"/>
    <col min="16" max="16" width="10.5" hidden="1" customWidth="1"/>
  </cols>
  <sheetData>
    <row r="3" spans="2:16" ht="17.399999999999999" x14ac:dyDescent="0.3">
      <c r="C3" s="233" t="str">
        <f>'EST COST (Sub-4)'!C3:J3</f>
        <v>Agreement Number</v>
      </c>
      <c r="D3" s="233"/>
      <c r="E3" s="233"/>
      <c r="F3" s="233"/>
      <c r="G3" s="233"/>
      <c r="H3" s="233"/>
      <c r="I3" s="233"/>
      <c r="J3" s="233"/>
    </row>
    <row r="4" spans="2:16" ht="17.399999999999999" x14ac:dyDescent="0.3">
      <c r="C4" s="233" t="str">
        <f>'EST COST (Sub-4)'!C4:J4</f>
        <v>Project Name</v>
      </c>
      <c r="D4" s="233"/>
      <c r="E4" s="233"/>
      <c r="F4" s="233"/>
      <c r="G4" s="233"/>
      <c r="H4" s="233"/>
      <c r="I4" s="233"/>
      <c r="J4" s="233"/>
    </row>
    <row r="5" spans="2:16" ht="17.399999999999999" x14ac:dyDescent="0.3">
      <c r="C5" s="232" t="s">
        <v>407</v>
      </c>
      <c r="D5" s="232"/>
      <c r="E5" s="232"/>
      <c r="F5" s="232"/>
      <c r="G5" s="232"/>
      <c r="H5" s="232"/>
      <c r="I5" s="232"/>
      <c r="J5" s="232"/>
    </row>
    <row r="6" spans="2:16" ht="17.399999999999999" x14ac:dyDescent="0.3">
      <c r="C6" s="233" t="s">
        <v>351</v>
      </c>
      <c r="D6" s="233"/>
      <c r="E6" s="233"/>
      <c r="F6" s="233"/>
      <c r="G6" s="233"/>
      <c r="H6" s="233"/>
      <c r="I6" s="233"/>
      <c r="J6" s="233"/>
    </row>
    <row r="7" spans="2:16" x14ac:dyDescent="0.25">
      <c r="C7" s="11"/>
      <c r="D7" s="11"/>
      <c r="E7" s="11"/>
      <c r="F7" s="11"/>
      <c r="G7" s="11"/>
      <c r="H7" s="11"/>
      <c r="I7" s="11"/>
      <c r="J7" s="12"/>
    </row>
    <row r="8" spans="2:16" x14ac:dyDescent="0.25">
      <c r="C8" s="13" t="s">
        <v>408</v>
      </c>
      <c r="D8" s="11"/>
      <c r="E8" s="11"/>
      <c r="F8" s="11"/>
      <c r="G8" s="11"/>
      <c r="H8" s="11"/>
      <c r="I8" s="11"/>
      <c r="J8" s="12"/>
    </row>
    <row r="9" spans="2:16" x14ac:dyDescent="0.25">
      <c r="C9" s="14"/>
      <c r="D9" s="15"/>
      <c r="E9" s="15"/>
      <c r="F9" s="15"/>
      <c r="G9" s="15"/>
      <c r="H9" s="15"/>
      <c r="I9" s="15"/>
      <c r="J9" s="16"/>
    </row>
    <row r="10" spans="2:16" x14ac:dyDescent="0.25">
      <c r="B10" s="118" t="s">
        <v>217</v>
      </c>
      <c r="C10" s="17" t="s">
        <v>1</v>
      </c>
      <c r="D10" s="17" t="s">
        <v>223</v>
      </c>
      <c r="E10" s="17"/>
      <c r="F10" s="18" t="s">
        <v>10</v>
      </c>
      <c r="G10" s="18" t="s">
        <v>11</v>
      </c>
      <c r="H10" s="19" t="s">
        <v>12</v>
      </c>
      <c r="I10" s="20" t="s">
        <v>13</v>
      </c>
      <c r="J10" s="21" t="s">
        <v>14</v>
      </c>
      <c r="M10" t="s">
        <v>317</v>
      </c>
      <c r="N10" t="s">
        <v>318</v>
      </c>
      <c r="O10" t="s">
        <v>319</v>
      </c>
      <c r="P10" t="s">
        <v>320</v>
      </c>
    </row>
    <row r="11" spans="2:16" x14ac:dyDescent="0.25">
      <c r="C11" s="22" t="s">
        <v>154</v>
      </c>
      <c r="D11" s="23" t="s">
        <v>273</v>
      </c>
      <c r="E11" s="23"/>
      <c r="F11">
        <f>'EST HRS (Sub-5)'!$F$80</f>
        <v>1</v>
      </c>
      <c r="G11" s="23"/>
      <c r="H11" s="206">
        <v>58</v>
      </c>
      <c r="I11" s="25"/>
      <c r="J11" s="24">
        <f>F11*H11</f>
        <v>58</v>
      </c>
      <c r="M11" s="145">
        <f>H11</f>
        <v>58</v>
      </c>
      <c r="N11" s="145">
        <f>H11*$D$37</f>
        <v>92.811599999999999</v>
      </c>
      <c r="O11" s="145">
        <f>H11*$D$38</f>
        <v>16.529999999999998</v>
      </c>
      <c r="P11" s="145">
        <f>SUM(M11:O11)</f>
        <v>167.3416</v>
      </c>
    </row>
    <row r="12" spans="2:16" x14ac:dyDescent="0.25">
      <c r="C12" s="22" t="s">
        <v>276</v>
      </c>
      <c r="D12" s="23" t="s">
        <v>274</v>
      </c>
      <c r="E12" s="23"/>
      <c r="F12">
        <f>'EST HRS (Sub-5)'!$G$80</f>
        <v>51</v>
      </c>
      <c r="G12" s="23"/>
      <c r="H12" s="206">
        <v>58</v>
      </c>
      <c r="I12" s="25"/>
      <c r="J12" s="24">
        <f t="shared" ref="J12:J30" si="0">F12*H12</f>
        <v>2958</v>
      </c>
      <c r="M12" s="145">
        <f t="shared" ref="M12:M30" si="1">H12</f>
        <v>58</v>
      </c>
      <c r="N12" s="145">
        <f t="shared" ref="N12:N30" si="2">H12*$D$37</f>
        <v>92.811599999999999</v>
      </c>
      <c r="O12" s="145">
        <f t="shared" ref="O12:O30" si="3">H12*$D$38</f>
        <v>16.529999999999998</v>
      </c>
      <c r="P12" s="145">
        <f t="shared" ref="P12:P30" si="4">SUM(M12:O12)</f>
        <v>167.3416</v>
      </c>
    </row>
    <row r="13" spans="2:16" x14ac:dyDescent="0.25">
      <c r="C13" s="22" t="s">
        <v>161</v>
      </c>
      <c r="D13" s="23" t="s">
        <v>275</v>
      </c>
      <c r="E13" s="23"/>
      <c r="F13">
        <f>'EST HRS (Sub-5)'!$H$80</f>
        <v>0</v>
      </c>
      <c r="G13" s="23"/>
      <c r="H13" s="206">
        <v>55</v>
      </c>
      <c r="I13" s="25"/>
      <c r="J13" s="24">
        <f t="shared" si="0"/>
        <v>0</v>
      </c>
      <c r="M13" s="145">
        <f t="shared" si="1"/>
        <v>55</v>
      </c>
      <c r="N13" s="145">
        <f t="shared" si="2"/>
        <v>88.01100000000001</v>
      </c>
      <c r="O13" s="145">
        <f t="shared" si="3"/>
        <v>15.674999999999999</v>
      </c>
      <c r="P13" s="145">
        <f t="shared" si="4"/>
        <v>158.68600000000004</v>
      </c>
    </row>
    <row r="14" spans="2:16" x14ac:dyDescent="0.25">
      <c r="C14" s="22" t="s">
        <v>277</v>
      </c>
      <c r="D14" s="23" t="s">
        <v>278</v>
      </c>
      <c r="E14" s="23"/>
      <c r="F14">
        <f>'EST HRS (Sub-5)'!$I$80</f>
        <v>222</v>
      </c>
      <c r="G14" s="23"/>
      <c r="H14" s="206">
        <v>43</v>
      </c>
      <c r="I14" s="25"/>
      <c r="J14" s="24">
        <f t="shared" si="0"/>
        <v>9546</v>
      </c>
      <c r="M14" s="145">
        <f t="shared" si="1"/>
        <v>43</v>
      </c>
      <c r="N14" s="145">
        <f t="shared" si="2"/>
        <v>68.808599999999998</v>
      </c>
      <c r="O14" s="145">
        <f t="shared" si="3"/>
        <v>12.254999999999999</v>
      </c>
      <c r="P14" s="145">
        <f t="shared" si="4"/>
        <v>124.06359999999999</v>
      </c>
    </row>
    <row r="15" spans="2:16" x14ac:dyDescent="0.25">
      <c r="C15" s="22" t="s">
        <v>279</v>
      </c>
      <c r="D15" s="22" t="s">
        <v>160</v>
      </c>
      <c r="E15" s="23"/>
      <c r="F15">
        <f>'EST HRS (Sub-5)'!$J$80</f>
        <v>4</v>
      </c>
      <c r="G15" s="23"/>
      <c r="H15" s="206">
        <v>48.25</v>
      </c>
      <c r="I15" s="25"/>
      <c r="J15" s="24">
        <f t="shared" si="0"/>
        <v>193</v>
      </c>
      <c r="M15" s="145">
        <f t="shared" si="1"/>
        <v>48.25</v>
      </c>
      <c r="N15" s="145">
        <f t="shared" si="2"/>
        <v>77.209649999999996</v>
      </c>
      <c r="O15" s="145">
        <f t="shared" si="3"/>
        <v>13.751249999999999</v>
      </c>
      <c r="P15" s="145">
        <f t="shared" si="4"/>
        <v>139.21089999999998</v>
      </c>
    </row>
    <row r="16" spans="2:16" x14ac:dyDescent="0.25">
      <c r="C16" s="22" t="s">
        <v>280</v>
      </c>
      <c r="D16" s="22" t="s">
        <v>159</v>
      </c>
      <c r="E16" s="23"/>
      <c r="F16">
        <f>'EST HRS (Sub-5)'!$K$80</f>
        <v>24</v>
      </c>
      <c r="G16" s="23"/>
      <c r="H16" s="206">
        <v>32</v>
      </c>
      <c r="I16" s="25"/>
      <c r="J16" s="24">
        <f t="shared" si="0"/>
        <v>768</v>
      </c>
      <c r="M16" s="145">
        <f t="shared" si="1"/>
        <v>32</v>
      </c>
      <c r="N16" s="145">
        <f t="shared" si="2"/>
        <v>51.206400000000002</v>
      </c>
      <c r="O16" s="145">
        <f t="shared" si="3"/>
        <v>9.1199999999999992</v>
      </c>
      <c r="P16" s="145">
        <f t="shared" si="4"/>
        <v>92.326400000000007</v>
      </c>
    </row>
    <row r="17" spans="3:16" x14ac:dyDescent="0.25">
      <c r="C17" s="22" t="s">
        <v>216</v>
      </c>
      <c r="D17" s="23" t="s">
        <v>281</v>
      </c>
      <c r="E17" s="23"/>
      <c r="F17">
        <f>'EST HRS (Sub-5)'!$L$80</f>
        <v>12</v>
      </c>
      <c r="G17" s="23"/>
      <c r="H17" s="206">
        <v>29</v>
      </c>
      <c r="I17" s="25"/>
      <c r="J17" s="24">
        <f t="shared" si="0"/>
        <v>348</v>
      </c>
      <c r="M17" s="145">
        <f t="shared" si="1"/>
        <v>29</v>
      </c>
      <c r="N17" s="145">
        <f t="shared" si="2"/>
        <v>46.405799999999999</v>
      </c>
      <c r="O17" s="145">
        <f t="shared" si="3"/>
        <v>8.2649999999999988</v>
      </c>
      <c r="P17" s="145">
        <f t="shared" si="4"/>
        <v>83.6708</v>
      </c>
    </row>
    <row r="18" spans="3:16" x14ac:dyDescent="0.25">
      <c r="C18" s="22"/>
      <c r="D18" s="23"/>
      <c r="E18" s="23"/>
      <c r="F18">
        <f>'EST HRS (Sub-5)'!$M$80</f>
        <v>0</v>
      </c>
      <c r="G18" s="23"/>
      <c r="H18" s="206"/>
      <c r="I18" s="25"/>
      <c r="J18" s="24">
        <f t="shared" si="0"/>
        <v>0</v>
      </c>
      <c r="M18" s="145">
        <f t="shared" si="1"/>
        <v>0</v>
      </c>
      <c r="N18" s="145">
        <f t="shared" si="2"/>
        <v>0</v>
      </c>
      <c r="O18" s="145">
        <f t="shared" si="3"/>
        <v>0</v>
      </c>
      <c r="P18" s="145">
        <f t="shared" si="4"/>
        <v>0</v>
      </c>
    </row>
    <row r="19" spans="3:16" hidden="1" x14ac:dyDescent="0.25">
      <c r="C19" s="22"/>
      <c r="D19" s="23"/>
      <c r="E19" s="23"/>
      <c r="F19">
        <f>'EST HRS (Sub-5)'!$N$80</f>
        <v>0</v>
      </c>
      <c r="G19" s="23"/>
      <c r="H19" s="189"/>
      <c r="I19" s="25"/>
      <c r="J19" s="24">
        <f t="shared" si="0"/>
        <v>0</v>
      </c>
      <c r="M19" s="145">
        <f t="shared" si="1"/>
        <v>0</v>
      </c>
      <c r="N19" s="145">
        <f t="shared" si="2"/>
        <v>0</v>
      </c>
      <c r="O19" s="145">
        <f t="shared" si="3"/>
        <v>0</v>
      </c>
      <c r="P19" s="145">
        <f t="shared" si="4"/>
        <v>0</v>
      </c>
    </row>
    <row r="20" spans="3:16" hidden="1" x14ac:dyDescent="0.25">
      <c r="C20" s="22"/>
      <c r="D20" s="23"/>
      <c r="E20" s="23"/>
      <c r="F20">
        <f>'EST HRS (Sub-5)'!$O$80</f>
        <v>0</v>
      </c>
      <c r="G20" s="23"/>
      <c r="H20" s="189"/>
      <c r="I20" s="25"/>
      <c r="J20" s="24">
        <f t="shared" si="0"/>
        <v>0</v>
      </c>
      <c r="M20" s="145">
        <f t="shared" si="1"/>
        <v>0</v>
      </c>
      <c r="N20" s="145">
        <f t="shared" si="2"/>
        <v>0</v>
      </c>
      <c r="O20" s="145">
        <f t="shared" si="3"/>
        <v>0</v>
      </c>
      <c r="P20" s="145">
        <f t="shared" si="4"/>
        <v>0</v>
      </c>
    </row>
    <row r="21" spans="3:16" hidden="1" x14ac:dyDescent="0.25">
      <c r="C21" s="22"/>
      <c r="D21" s="23"/>
      <c r="E21" s="23"/>
      <c r="F21">
        <f>'EST HRS (Sub-5)'!$P$80</f>
        <v>0</v>
      </c>
      <c r="G21" s="23"/>
      <c r="H21" s="189"/>
      <c r="I21" s="25"/>
      <c r="J21" s="24">
        <f t="shared" si="0"/>
        <v>0</v>
      </c>
      <c r="M21" s="145">
        <f t="shared" si="1"/>
        <v>0</v>
      </c>
      <c r="N21" s="145">
        <f t="shared" si="2"/>
        <v>0</v>
      </c>
      <c r="O21" s="145">
        <f t="shared" si="3"/>
        <v>0</v>
      </c>
      <c r="P21" s="145">
        <f t="shared" si="4"/>
        <v>0</v>
      </c>
    </row>
    <row r="22" spans="3:16" hidden="1" x14ac:dyDescent="0.25">
      <c r="C22" s="22"/>
      <c r="D22" s="23"/>
      <c r="E22" s="23"/>
      <c r="F22">
        <f>'EST HRS (Sub-5)'!$Q$80</f>
        <v>0</v>
      </c>
      <c r="G22" s="23"/>
      <c r="H22" s="189"/>
      <c r="I22" s="25"/>
      <c r="J22" s="24">
        <f t="shared" si="0"/>
        <v>0</v>
      </c>
      <c r="M22" s="145">
        <f t="shared" si="1"/>
        <v>0</v>
      </c>
      <c r="N22" s="145">
        <f t="shared" si="2"/>
        <v>0</v>
      </c>
      <c r="O22" s="145">
        <f t="shared" si="3"/>
        <v>0</v>
      </c>
      <c r="P22" s="145">
        <f t="shared" si="4"/>
        <v>0</v>
      </c>
    </row>
    <row r="23" spans="3:16" hidden="1" x14ac:dyDescent="0.25">
      <c r="C23" s="22"/>
      <c r="D23" s="23"/>
      <c r="E23" s="23"/>
      <c r="F23">
        <f>'EST HRS (Sub-5)'!$R$80</f>
        <v>0</v>
      </c>
      <c r="G23" s="23"/>
      <c r="H23" s="189"/>
      <c r="I23" s="25"/>
      <c r="J23" s="24">
        <f t="shared" si="0"/>
        <v>0</v>
      </c>
      <c r="M23" s="145">
        <f t="shared" si="1"/>
        <v>0</v>
      </c>
      <c r="N23" s="145">
        <f t="shared" si="2"/>
        <v>0</v>
      </c>
      <c r="O23" s="145">
        <f t="shared" si="3"/>
        <v>0</v>
      </c>
      <c r="P23" s="145">
        <f t="shared" si="4"/>
        <v>0</v>
      </c>
    </row>
    <row r="24" spans="3:16" hidden="1" x14ac:dyDescent="0.25">
      <c r="C24" s="22"/>
      <c r="D24" s="23"/>
      <c r="E24" s="23"/>
      <c r="F24">
        <f>'EST HRS (Sub-5)'!$S$80</f>
        <v>0</v>
      </c>
      <c r="G24" s="23"/>
      <c r="H24" s="189"/>
      <c r="I24" s="25"/>
      <c r="J24" s="24">
        <f t="shared" si="0"/>
        <v>0</v>
      </c>
      <c r="M24" s="145">
        <f t="shared" si="1"/>
        <v>0</v>
      </c>
      <c r="N24" s="145">
        <f t="shared" si="2"/>
        <v>0</v>
      </c>
      <c r="O24" s="145">
        <f t="shared" si="3"/>
        <v>0</v>
      </c>
      <c r="P24" s="145">
        <f t="shared" si="4"/>
        <v>0</v>
      </c>
    </row>
    <row r="25" spans="3:16" hidden="1" x14ac:dyDescent="0.25">
      <c r="C25" s="22"/>
      <c r="D25" s="23"/>
      <c r="E25" s="23"/>
      <c r="F25">
        <f>'EST HRS (Sub-5)'!$T$80</f>
        <v>0</v>
      </c>
      <c r="G25" s="23"/>
      <c r="H25" s="189"/>
      <c r="I25" s="25"/>
      <c r="J25" s="24">
        <f t="shared" si="0"/>
        <v>0</v>
      </c>
      <c r="M25" s="145">
        <f t="shared" si="1"/>
        <v>0</v>
      </c>
      <c r="N25" s="145">
        <f t="shared" si="2"/>
        <v>0</v>
      </c>
      <c r="O25" s="145">
        <f t="shared" si="3"/>
        <v>0</v>
      </c>
      <c r="P25" s="145">
        <f t="shared" si="4"/>
        <v>0</v>
      </c>
    </row>
    <row r="26" spans="3:16" hidden="1" x14ac:dyDescent="0.25">
      <c r="C26" s="22"/>
      <c r="D26" s="23"/>
      <c r="E26" s="23"/>
      <c r="F26">
        <f>'EST HRS (Sub-5)'!$U$80</f>
        <v>0</v>
      </c>
      <c r="G26" s="23"/>
      <c r="H26" s="189"/>
      <c r="I26" s="25"/>
      <c r="J26" s="24">
        <f t="shared" si="0"/>
        <v>0</v>
      </c>
      <c r="M26" s="145">
        <f t="shared" si="1"/>
        <v>0</v>
      </c>
      <c r="N26" s="145">
        <f t="shared" si="2"/>
        <v>0</v>
      </c>
      <c r="O26" s="145">
        <f t="shared" si="3"/>
        <v>0</v>
      </c>
      <c r="P26" s="145">
        <f t="shared" si="4"/>
        <v>0</v>
      </c>
    </row>
    <row r="27" spans="3:16" hidden="1" x14ac:dyDescent="0.25">
      <c r="C27" s="22"/>
      <c r="D27" s="23"/>
      <c r="E27" s="23"/>
      <c r="F27">
        <f>'EST HRS (Sub-5)'!$V$80</f>
        <v>0</v>
      </c>
      <c r="G27" s="23"/>
      <c r="H27" s="189"/>
      <c r="I27" s="25"/>
      <c r="J27" s="24">
        <f t="shared" si="0"/>
        <v>0</v>
      </c>
      <c r="M27" s="145">
        <f t="shared" si="1"/>
        <v>0</v>
      </c>
      <c r="N27" s="145">
        <f t="shared" si="2"/>
        <v>0</v>
      </c>
      <c r="O27" s="145">
        <f t="shared" si="3"/>
        <v>0</v>
      </c>
      <c r="P27" s="145">
        <f t="shared" si="4"/>
        <v>0</v>
      </c>
    </row>
    <row r="28" spans="3:16" hidden="1" x14ac:dyDescent="0.25">
      <c r="C28" s="22"/>
      <c r="D28" s="23"/>
      <c r="E28" s="23"/>
      <c r="F28">
        <f>'EST HRS (Sub-5)'!$W$80</f>
        <v>0</v>
      </c>
      <c r="G28" s="23"/>
      <c r="H28" s="189"/>
      <c r="I28" s="25"/>
      <c r="J28" s="24">
        <f t="shared" si="0"/>
        <v>0</v>
      </c>
      <c r="M28" s="145">
        <f t="shared" si="1"/>
        <v>0</v>
      </c>
      <c r="N28" s="145">
        <f t="shared" si="2"/>
        <v>0</v>
      </c>
      <c r="O28" s="145">
        <f t="shared" si="3"/>
        <v>0</v>
      </c>
      <c r="P28" s="145">
        <f t="shared" si="4"/>
        <v>0</v>
      </c>
    </row>
    <row r="29" spans="3:16" hidden="1" x14ac:dyDescent="0.25">
      <c r="C29" s="22"/>
      <c r="D29" s="23"/>
      <c r="E29" s="23"/>
      <c r="F29">
        <f>'EST HRS (Sub-5)'!$X$80</f>
        <v>0</v>
      </c>
      <c r="G29" s="23"/>
      <c r="H29" s="189"/>
      <c r="I29" s="25"/>
      <c r="J29" s="24">
        <f t="shared" si="0"/>
        <v>0</v>
      </c>
      <c r="M29" s="145">
        <f t="shared" si="1"/>
        <v>0</v>
      </c>
      <c r="N29" s="145">
        <f t="shared" si="2"/>
        <v>0</v>
      </c>
      <c r="O29" s="145">
        <f t="shared" si="3"/>
        <v>0</v>
      </c>
      <c r="P29" s="145">
        <f t="shared" si="4"/>
        <v>0</v>
      </c>
    </row>
    <row r="30" spans="3:16" hidden="1" x14ac:dyDescent="0.25">
      <c r="C30" s="22"/>
      <c r="D30" s="23"/>
      <c r="E30" s="23"/>
      <c r="F30">
        <f>'EST HRS (Sub-5)'!$Y$80</f>
        <v>0</v>
      </c>
      <c r="G30" s="23"/>
      <c r="H30" s="189"/>
      <c r="I30" s="25"/>
      <c r="J30" s="24">
        <f t="shared" si="0"/>
        <v>0</v>
      </c>
      <c r="M30" s="145">
        <f t="shared" si="1"/>
        <v>0</v>
      </c>
      <c r="N30" s="145">
        <f t="shared" si="2"/>
        <v>0</v>
      </c>
      <c r="O30" s="145">
        <f t="shared" si="3"/>
        <v>0</v>
      </c>
      <c r="P30" s="145">
        <f t="shared" si="4"/>
        <v>0</v>
      </c>
    </row>
    <row r="31" spans="3:16" x14ac:dyDescent="0.25">
      <c r="C31" s="22"/>
      <c r="D31" s="23"/>
      <c r="E31" s="23"/>
      <c r="F31" s="22"/>
      <c r="G31" s="23"/>
      <c r="H31" s="24"/>
      <c r="I31" s="25"/>
      <c r="J31" s="28"/>
    </row>
    <row r="32" spans="3:16" x14ac:dyDescent="0.25">
      <c r="C32" s="15"/>
      <c r="D32" s="26"/>
      <c r="E32" s="29" t="s">
        <v>5</v>
      </c>
      <c r="F32" s="30">
        <f>SUM(F11:F30)</f>
        <v>314</v>
      </c>
      <c r="G32" s="26"/>
      <c r="H32" s="26"/>
      <c r="I32" s="29" t="s">
        <v>15</v>
      </c>
      <c r="J32" s="32">
        <f>SUM(J11:J31)</f>
        <v>13871</v>
      </c>
    </row>
    <row r="33" spans="2:10" x14ac:dyDescent="0.25">
      <c r="C33" s="14"/>
      <c r="D33" s="26"/>
      <c r="E33" s="31"/>
      <c r="F33" s="27"/>
      <c r="G33" s="26"/>
      <c r="H33" s="26"/>
      <c r="I33" s="29"/>
      <c r="J33" s="80"/>
    </row>
    <row r="34" spans="2:10" x14ac:dyDescent="0.25">
      <c r="C34" s="14"/>
      <c r="D34" s="26"/>
      <c r="E34" s="26"/>
      <c r="F34" s="26"/>
      <c r="G34" s="26"/>
      <c r="H34" s="26"/>
    </row>
    <row r="35" spans="2:10" x14ac:dyDescent="0.25">
      <c r="C35" s="14"/>
      <c r="D35" s="23"/>
      <c r="E35" s="23"/>
      <c r="F35" s="23"/>
      <c r="G35" s="23"/>
      <c r="H35" s="23"/>
      <c r="I35" s="23"/>
      <c r="J35" s="33"/>
    </row>
    <row r="36" spans="2:10" x14ac:dyDescent="0.25">
      <c r="C36" s="17" t="s">
        <v>16</v>
      </c>
      <c r="D36" s="34"/>
      <c r="E36" s="34"/>
      <c r="F36" s="34"/>
      <c r="G36" s="34"/>
      <c r="H36" s="34"/>
      <c r="I36" s="34"/>
      <c r="J36" s="35"/>
    </row>
    <row r="37" spans="2:10" x14ac:dyDescent="0.25">
      <c r="C37" s="23" t="s">
        <v>17</v>
      </c>
      <c r="D37" s="190">
        <v>1.6002000000000001</v>
      </c>
      <c r="E37" s="70" t="s">
        <v>18</v>
      </c>
      <c r="F37" s="70"/>
      <c r="G37" s="70"/>
      <c r="H37" s="70"/>
      <c r="I37" s="70"/>
      <c r="J37" s="189">
        <f>+J32*D37</f>
        <v>22196.374200000002</v>
      </c>
    </row>
    <row r="38" spans="2:10" x14ac:dyDescent="0.25">
      <c r="C38" s="26" t="s">
        <v>19</v>
      </c>
      <c r="D38" s="138">
        <v>0.28499999999999998</v>
      </c>
      <c r="E38" s="72" t="s">
        <v>20</v>
      </c>
      <c r="F38" s="72"/>
      <c r="G38" s="72"/>
      <c r="H38" s="72"/>
      <c r="I38" s="72"/>
      <c r="J38" s="189">
        <f>+J32*D38</f>
        <v>3953.2349999999997</v>
      </c>
    </row>
    <row r="39" spans="2:10" x14ac:dyDescent="0.25">
      <c r="C39" s="34"/>
      <c r="D39" s="77"/>
      <c r="E39" s="77"/>
      <c r="F39" s="77"/>
      <c r="G39" s="77"/>
      <c r="H39" s="77"/>
      <c r="I39" s="77"/>
      <c r="J39" s="214"/>
    </row>
    <row r="40" spans="2:10" x14ac:dyDescent="0.25">
      <c r="C40" s="14" t="s">
        <v>21</v>
      </c>
      <c r="D40" s="215"/>
      <c r="E40" s="215"/>
      <c r="F40" s="215"/>
      <c r="G40" s="215"/>
      <c r="H40" s="215"/>
      <c r="I40" s="215"/>
      <c r="J40" s="216">
        <f>SUM(J32:J38)</f>
        <v>40020.609200000006</v>
      </c>
    </row>
    <row r="41" spans="2:10" x14ac:dyDescent="0.25">
      <c r="C41" s="23"/>
      <c r="D41" s="70"/>
      <c r="E41" s="70"/>
      <c r="F41" s="70"/>
      <c r="G41" s="70"/>
      <c r="H41" s="70"/>
      <c r="I41" s="70"/>
      <c r="J41" s="217"/>
    </row>
    <row r="42" spans="2:10" x14ac:dyDescent="0.25">
      <c r="C42" s="17" t="s">
        <v>22</v>
      </c>
      <c r="D42" s="77"/>
      <c r="E42" s="77"/>
      <c r="F42" s="77"/>
      <c r="G42" s="77"/>
      <c r="H42" s="77"/>
      <c r="I42" s="77"/>
      <c r="J42" s="218" t="s">
        <v>14</v>
      </c>
    </row>
    <row r="43" spans="2:10" s="164" customFormat="1" x14ac:dyDescent="0.25">
      <c r="B43" s="116"/>
      <c r="C43" s="196" t="s">
        <v>344</v>
      </c>
      <c r="D43" s="224" t="s">
        <v>346</v>
      </c>
      <c r="E43" s="224"/>
      <c r="F43" s="224" t="s">
        <v>347</v>
      </c>
      <c r="G43" s="224"/>
      <c r="H43" s="224" t="s">
        <v>345</v>
      </c>
      <c r="I43" s="72"/>
      <c r="J43" s="223"/>
    </row>
    <row r="44" spans="2:10" x14ac:dyDescent="0.25">
      <c r="C44" s="38" t="s">
        <v>363</v>
      </c>
      <c r="D44" s="191" t="s">
        <v>89</v>
      </c>
      <c r="E44" s="79"/>
      <c r="F44" s="192">
        <v>0.54</v>
      </c>
      <c r="G44" s="202"/>
      <c r="H44" s="79">
        <v>350</v>
      </c>
      <c r="I44" s="79"/>
      <c r="J44" s="189">
        <f>F44*H44</f>
        <v>189</v>
      </c>
    </row>
    <row r="45" spans="2:10" hidden="1" x14ac:dyDescent="0.25">
      <c r="C45" s="38"/>
      <c r="D45" s="191"/>
      <c r="E45" s="79"/>
      <c r="F45" s="192"/>
      <c r="G45" s="202"/>
      <c r="H45" s="79"/>
      <c r="I45" s="79"/>
      <c r="J45" s="189">
        <f t="shared" ref="J45:J52" si="5">F45*H45</f>
        <v>0</v>
      </c>
    </row>
    <row r="46" spans="2:10" hidden="1" x14ac:dyDescent="0.25">
      <c r="C46" s="38"/>
      <c r="D46" s="191"/>
      <c r="E46" s="79"/>
      <c r="F46" s="192"/>
      <c r="G46" s="202"/>
      <c r="H46" s="79"/>
      <c r="I46" s="79"/>
      <c r="J46" s="189">
        <f t="shared" si="5"/>
        <v>0</v>
      </c>
    </row>
    <row r="47" spans="2:10" x14ac:dyDescent="0.25">
      <c r="C47" s="38" t="s">
        <v>23</v>
      </c>
      <c r="D47" s="191" t="s">
        <v>361</v>
      </c>
      <c r="E47" s="79"/>
      <c r="F47" s="192">
        <v>0.1</v>
      </c>
      <c r="G47" s="202"/>
      <c r="H47" s="79">
        <v>100</v>
      </c>
      <c r="I47" s="79"/>
      <c r="J47" s="189">
        <f t="shared" si="5"/>
        <v>10</v>
      </c>
    </row>
    <row r="48" spans="2:10" hidden="1" x14ac:dyDescent="0.25">
      <c r="C48" s="38"/>
      <c r="D48" s="191"/>
      <c r="E48" s="79"/>
      <c r="F48" s="192"/>
      <c r="G48" s="202"/>
      <c r="H48" s="79"/>
      <c r="I48" s="79"/>
      <c r="J48" s="189">
        <f t="shared" si="5"/>
        <v>0</v>
      </c>
    </row>
    <row r="49" spans="3:10" hidden="1" x14ac:dyDescent="0.25">
      <c r="C49" s="38"/>
      <c r="D49" s="191"/>
      <c r="E49" s="79"/>
      <c r="F49" s="192"/>
      <c r="G49" s="202"/>
      <c r="H49" s="79"/>
      <c r="I49" s="79"/>
      <c r="J49" s="189">
        <f t="shared" si="5"/>
        <v>0</v>
      </c>
    </row>
    <row r="50" spans="3:10" hidden="1" x14ac:dyDescent="0.25">
      <c r="C50" s="38" t="s">
        <v>24</v>
      </c>
      <c r="D50" s="191"/>
      <c r="E50" s="79"/>
      <c r="F50" s="192"/>
      <c r="G50" s="202"/>
      <c r="H50" s="79"/>
      <c r="I50" s="79"/>
      <c r="J50" s="189">
        <f t="shared" si="5"/>
        <v>0</v>
      </c>
    </row>
    <row r="51" spans="3:10" hidden="1" x14ac:dyDescent="0.25">
      <c r="C51" s="38"/>
      <c r="D51" s="191"/>
      <c r="E51" s="79"/>
      <c r="F51" s="192"/>
      <c r="G51" s="202"/>
      <c r="H51" s="79"/>
      <c r="I51" s="79"/>
      <c r="J51" s="189">
        <f t="shared" si="5"/>
        <v>0</v>
      </c>
    </row>
    <row r="52" spans="3:10" x14ac:dyDescent="0.25">
      <c r="C52" s="38" t="s">
        <v>102</v>
      </c>
      <c r="D52" s="191" t="s">
        <v>361</v>
      </c>
      <c r="E52" s="79"/>
      <c r="F52" s="192">
        <v>10</v>
      </c>
      <c r="G52" s="202"/>
      <c r="H52" s="79">
        <v>12</v>
      </c>
      <c r="I52" s="79"/>
      <c r="J52" s="189">
        <f t="shared" si="5"/>
        <v>120</v>
      </c>
    </row>
    <row r="53" spans="3:10" x14ac:dyDescent="0.25">
      <c r="C53" s="43"/>
      <c r="D53" s="86"/>
      <c r="E53" s="43"/>
      <c r="F53" s="193"/>
      <c r="G53" s="87"/>
      <c r="H53" s="43"/>
      <c r="I53" s="43"/>
      <c r="J53" s="28"/>
    </row>
    <row r="54" spans="3:10" x14ac:dyDescent="0.25">
      <c r="C54" s="22"/>
      <c r="D54" s="23"/>
      <c r="E54" s="23"/>
      <c r="F54" s="11"/>
      <c r="G54" s="23"/>
      <c r="H54" s="24"/>
      <c r="I54" s="31" t="s">
        <v>26</v>
      </c>
      <c r="J54" s="32">
        <f>SUM(J44:J53)</f>
        <v>319</v>
      </c>
    </row>
    <row r="55" spans="3:10" x14ac:dyDescent="0.25">
      <c r="C55" s="22"/>
      <c r="D55" s="23"/>
      <c r="E55" s="23"/>
      <c r="F55" s="22"/>
      <c r="G55" s="23"/>
      <c r="H55" s="24"/>
      <c r="I55" s="31"/>
      <c r="J55" s="59"/>
    </row>
    <row r="56" spans="3:10" ht="15.6" x14ac:dyDescent="0.3">
      <c r="C56" s="23"/>
      <c r="D56" s="23"/>
      <c r="E56" s="23"/>
      <c r="F56" s="23"/>
      <c r="G56" s="23"/>
      <c r="H56" s="63" t="s">
        <v>30</v>
      </c>
      <c r="I56" s="14"/>
      <c r="J56" s="32">
        <f>J54+J40</f>
        <v>40339.609200000006</v>
      </c>
    </row>
    <row r="57" spans="3:10" ht="14.4" thickBot="1" x14ac:dyDescent="0.3">
      <c r="C57" s="23"/>
      <c r="D57" s="23"/>
      <c r="E57" s="23"/>
      <c r="F57" s="23"/>
      <c r="G57" s="23"/>
      <c r="H57" s="23"/>
      <c r="I57" s="23"/>
      <c r="J57" s="60"/>
    </row>
    <row r="58" spans="3:10" ht="18" thickBot="1" x14ac:dyDescent="0.35">
      <c r="C58" s="54" t="str">
        <f>+C5&amp;" Total Cost:"</f>
        <v>SUBCONSULTANT 5 -- Preliminary Engineering Total Cost:</v>
      </c>
      <c r="D58" s="11"/>
      <c r="E58" s="11"/>
      <c r="F58" s="11"/>
      <c r="G58" s="11"/>
      <c r="H58" s="54" t="s">
        <v>31</v>
      </c>
      <c r="I58" s="11"/>
      <c r="J58" s="55">
        <f>ROUND(J56,0)</f>
        <v>40340</v>
      </c>
    </row>
    <row r="59" spans="3:10" x14ac:dyDescent="0.25">
      <c r="C59" s="11"/>
      <c r="D59" s="11"/>
      <c r="E59" s="11"/>
      <c r="F59" s="11"/>
      <c r="G59" s="11"/>
      <c r="H59" s="11"/>
      <c r="I59" s="11"/>
      <c r="J59" s="12"/>
    </row>
    <row r="60" spans="3:10" x14ac:dyDescent="0.25">
      <c r="C60" s="11"/>
      <c r="D60" s="11"/>
      <c r="E60" s="11"/>
      <c r="F60" s="11"/>
      <c r="G60" s="11"/>
      <c r="H60" s="11"/>
      <c r="I60" s="11"/>
      <c r="J60" s="12"/>
    </row>
  </sheetData>
  <mergeCells count="4">
    <mergeCell ref="C3:J3"/>
    <mergeCell ref="C4:J4"/>
    <mergeCell ref="C5:J5"/>
    <mergeCell ref="C6:J6"/>
  </mergeCells>
  <printOptions horizontalCentered="1"/>
  <pageMargins left="0.7" right="0.7" top="0.75" bottom="1.1000000000000001" header="0.3" footer="0.61"/>
  <pageSetup scale="95" orientation="portrait" r:id="rId1"/>
  <headerFooter>
    <oddFooter>&amp;L&amp;"Arial,Bold"&amp;14Exhibit E-d&amp;C&amp;"Arial,Bold"&amp;14Y-11834&amp;R&amp;"Arial,Bold"&amp;14Page 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AC80"/>
  <sheetViews>
    <sheetView zoomScale="75" zoomScaleNormal="75" workbookViewId="0">
      <pane ySplit="9" topLeftCell="A10" activePane="bottomLeft" state="frozen"/>
      <selection activeCell="C12" sqref="C12"/>
      <selection pane="bottomLeft" activeCell="L89" sqref="L89"/>
    </sheetView>
  </sheetViews>
  <sheetFormatPr defaultRowHeight="13.8" x14ac:dyDescent="0.25"/>
  <cols>
    <col min="1" max="1" width="6.69921875" customWidth="1"/>
    <col min="2" max="2" width="4.59765625" customWidth="1"/>
    <col min="4" max="4" width="5.69921875" customWidth="1"/>
    <col min="5" max="5" width="24.5" customWidth="1"/>
    <col min="6" max="13" width="10.59765625" customWidth="1"/>
    <col min="14" max="14" width="11.5" customWidth="1"/>
    <col min="15" max="15" width="15" customWidth="1"/>
    <col min="16" max="25" width="0" hidden="1" customWidth="1"/>
    <col min="27" max="27" width="10.19921875" style="140" customWidth="1"/>
    <col min="28" max="29" width="8.69921875" style="136"/>
  </cols>
  <sheetData>
    <row r="5" spans="1:29" ht="36" customHeight="1" x14ac:dyDescent="0.3">
      <c r="A5" s="231" t="s">
        <v>387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</row>
    <row r="6" spans="1:29" ht="17.399999999999999" x14ac:dyDescent="0.3">
      <c r="A6" s="61" t="s">
        <v>409</v>
      </c>
    </row>
    <row r="7" spans="1:29" hidden="1" x14ac:dyDescent="0.25">
      <c r="A7" s="3"/>
      <c r="B7" s="2"/>
      <c r="C7" s="2"/>
      <c r="D7" s="2"/>
      <c r="E7" s="2"/>
      <c r="F7" s="139">
        <f>'EST COST (Sub-6)'!$P11</f>
        <v>208.24700000000001</v>
      </c>
      <c r="G7" s="139">
        <f>'EST COST (Sub-6)'!$P12</f>
        <v>208.24700000000001</v>
      </c>
      <c r="H7" s="139">
        <f>'EST COST (Sub-6)'!$P13</f>
        <v>144.17099999999999</v>
      </c>
      <c r="I7" s="139">
        <f>'EST COST (Sub-6)'!$P14</f>
        <v>144.17099999999999</v>
      </c>
      <c r="J7" s="139">
        <f>'EST COST (Sub-6)'!$P15</f>
        <v>128.15200000000002</v>
      </c>
      <c r="K7" s="139">
        <f>'EST COST (Sub-6)'!$P16</f>
        <v>128.15200000000002</v>
      </c>
      <c r="L7" s="139">
        <f>'EST COST (Sub-6)'!$P17</f>
        <v>80.094999999999999</v>
      </c>
      <c r="M7" s="139">
        <f>'EST COST (Sub-6)'!$P18</f>
        <v>108.92919999999999</v>
      </c>
      <c r="N7" s="139">
        <f>'EST COST (Sub-6)'!$P19</f>
        <v>96.11399999999999</v>
      </c>
      <c r="O7" s="139">
        <f>'EST COST (Sub-6)'!$P20</f>
        <v>108.92919999999999</v>
      </c>
      <c r="AA7" s="57"/>
    </row>
    <row r="8" spans="1:29" s="164" customFormat="1" ht="14.4" thickBot="1" x14ac:dyDescent="0.3">
      <c r="A8" s="3"/>
      <c r="B8" s="2"/>
      <c r="C8" s="2"/>
      <c r="D8" s="2"/>
      <c r="E8" s="2"/>
      <c r="F8" s="139"/>
      <c r="G8" s="139"/>
      <c r="H8" s="139"/>
      <c r="I8" s="139"/>
      <c r="J8" s="139"/>
      <c r="K8" s="139"/>
      <c r="L8" s="139"/>
      <c r="M8" s="139"/>
      <c r="N8" s="139"/>
      <c r="O8" s="139"/>
      <c r="AA8" s="57"/>
      <c r="AB8" s="136"/>
      <c r="AC8" s="136"/>
    </row>
    <row r="9" spans="1:29" ht="40.200000000000003" thickBot="1" x14ac:dyDescent="0.3">
      <c r="A9" s="4" t="s">
        <v>2</v>
      </c>
      <c r="B9" s="4"/>
      <c r="C9" s="5"/>
      <c r="D9" s="6" t="s">
        <v>3</v>
      </c>
      <c r="E9" s="5" t="s">
        <v>4</v>
      </c>
      <c r="F9" s="173" t="s">
        <v>201</v>
      </c>
      <c r="G9" s="173" t="s">
        <v>208</v>
      </c>
      <c r="H9" s="173" t="s">
        <v>207</v>
      </c>
      <c r="I9" s="173" t="s">
        <v>207</v>
      </c>
      <c r="J9" s="173" t="s">
        <v>203</v>
      </c>
      <c r="K9" s="173" t="s">
        <v>207</v>
      </c>
      <c r="L9" s="173" t="s">
        <v>203</v>
      </c>
      <c r="M9" s="173" t="s">
        <v>204</v>
      </c>
      <c r="N9" s="173" t="s">
        <v>205</v>
      </c>
      <c r="O9" s="173" t="s">
        <v>206</v>
      </c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 t="s">
        <v>5</v>
      </c>
      <c r="AA9" s="182" t="s">
        <v>319</v>
      </c>
    </row>
    <row r="10" spans="1:29" x14ac:dyDescent="0.25">
      <c r="A10" s="8"/>
      <c r="B10" s="9"/>
      <c r="C10" s="9"/>
      <c r="D10" s="9"/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47"/>
    </row>
    <row r="11" spans="1:29" x14ac:dyDescent="0.25">
      <c r="A11" s="95" t="s">
        <v>145</v>
      </c>
      <c r="B11" s="96" t="s">
        <v>6</v>
      </c>
      <c r="C11" s="97"/>
      <c r="D11" s="97"/>
      <c r="E11" s="97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9">
        <f>SUM(Z12:Z24)</f>
        <v>31</v>
      </c>
      <c r="AA11" s="142">
        <f>SUM(AA12:AA24)</f>
        <v>5431</v>
      </c>
    </row>
    <row r="12" spans="1:29" ht="15" hidden="1" x14ac:dyDescent="0.25">
      <c r="A12" s="100"/>
      <c r="B12" s="101">
        <v>1.1000000000000001</v>
      </c>
      <c r="C12" s="101" t="s">
        <v>6</v>
      </c>
      <c r="D12" s="101"/>
      <c r="E12" s="101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3">
        <f>SUM(F12:Y12)</f>
        <v>0</v>
      </c>
      <c r="AA12" s="143">
        <f>ROUND(SUMPRODUCT($F$7:$Y$7,F12:Y12),0)</f>
        <v>0</v>
      </c>
    </row>
    <row r="13" spans="1:29" ht="15" hidden="1" x14ac:dyDescent="0.25">
      <c r="A13" s="100"/>
      <c r="B13" s="101">
        <v>1.2</v>
      </c>
      <c r="C13" s="104" t="s">
        <v>336</v>
      </c>
      <c r="D13" s="104"/>
      <c r="E13" s="101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65">
        <f t="shared" ref="Z13:Z24" si="0">SUM(F13:Y13)</f>
        <v>0</v>
      </c>
      <c r="AA13" s="143">
        <f t="shared" ref="AA13:AA24" si="1">ROUND(SUMPRODUCT($F$7:$Y$7,F13:Y13),0)</f>
        <v>0</v>
      </c>
    </row>
    <row r="14" spans="1:29" hidden="1" x14ac:dyDescent="0.25">
      <c r="A14" s="105"/>
      <c r="B14" s="101">
        <v>1.3</v>
      </c>
      <c r="C14" s="101" t="s">
        <v>336</v>
      </c>
      <c r="D14" s="101"/>
      <c r="E14" s="101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65">
        <f t="shared" si="0"/>
        <v>0</v>
      </c>
      <c r="AA14" s="143">
        <f t="shared" si="1"/>
        <v>0</v>
      </c>
    </row>
    <row r="15" spans="1:29" hidden="1" x14ac:dyDescent="0.25">
      <c r="A15" s="105"/>
      <c r="B15" s="101">
        <v>1.4</v>
      </c>
      <c r="C15" s="101" t="s">
        <v>36</v>
      </c>
      <c r="D15" s="101"/>
      <c r="E15" s="101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65">
        <f t="shared" si="0"/>
        <v>0</v>
      </c>
      <c r="AA15" s="143">
        <f t="shared" si="1"/>
        <v>0</v>
      </c>
    </row>
    <row r="16" spans="1:29" hidden="1" x14ac:dyDescent="0.25">
      <c r="A16" s="105"/>
      <c r="B16" s="101">
        <v>1.5</v>
      </c>
      <c r="C16" s="101" t="s">
        <v>37</v>
      </c>
      <c r="D16" s="101"/>
      <c r="E16" s="101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65">
        <f t="shared" si="0"/>
        <v>0</v>
      </c>
      <c r="AA16" s="143">
        <f t="shared" si="1"/>
        <v>0</v>
      </c>
    </row>
    <row r="17" spans="1:27" x14ac:dyDescent="0.25">
      <c r="A17" s="105"/>
      <c r="B17" s="101">
        <v>1.4</v>
      </c>
      <c r="C17" s="101" t="s">
        <v>38</v>
      </c>
      <c r="D17" s="101"/>
      <c r="E17" s="101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65">
        <f t="shared" si="0"/>
        <v>0</v>
      </c>
      <c r="AA17" s="143">
        <f t="shared" si="1"/>
        <v>0</v>
      </c>
    </row>
    <row r="18" spans="1:27" x14ac:dyDescent="0.25">
      <c r="A18" s="105"/>
      <c r="B18" s="101"/>
      <c r="C18" s="106" t="s">
        <v>364</v>
      </c>
      <c r="D18" s="101"/>
      <c r="E18" s="101" t="s">
        <v>39</v>
      </c>
      <c r="F18" s="103"/>
      <c r="G18" s="103">
        <v>4</v>
      </c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65">
        <f t="shared" si="0"/>
        <v>4</v>
      </c>
      <c r="AA18" s="143">
        <f t="shared" si="1"/>
        <v>833</v>
      </c>
    </row>
    <row r="19" spans="1:27" x14ac:dyDescent="0.25">
      <c r="A19" s="105"/>
      <c r="B19" s="101"/>
      <c r="C19" s="106" t="s">
        <v>365</v>
      </c>
      <c r="D19" s="101"/>
      <c r="E19" s="101" t="s">
        <v>40</v>
      </c>
      <c r="F19" s="103"/>
      <c r="G19" s="103">
        <v>16</v>
      </c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65">
        <f t="shared" si="0"/>
        <v>16</v>
      </c>
      <c r="AA19" s="143">
        <f t="shared" si="1"/>
        <v>3332</v>
      </c>
    </row>
    <row r="20" spans="1:27" x14ac:dyDescent="0.25">
      <c r="A20" s="105"/>
      <c r="B20" s="101">
        <v>1.5</v>
      </c>
      <c r="C20" s="101" t="s">
        <v>43</v>
      </c>
      <c r="D20" s="101"/>
      <c r="E20" s="101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65">
        <f t="shared" si="0"/>
        <v>0</v>
      </c>
      <c r="AA20" s="143">
        <f t="shared" si="1"/>
        <v>0</v>
      </c>
    </row>
    <row r="21" spans="1:27" x14ac:dyDescent="0.25">
      <c r="A21" s="105"/>
      <c r="B21" s="101">
        <v>1.6</v>
      </c>
      <c r="C21" s="101" t="s">
        <v>41</v>
      </c>
      <c r="D21" s="101"/>
      <c r="E21" s="101"/>
      <c r="F21" s="103"/>
      <c r="G21" s="103">
        <v>1</v>
      </c>
      <c r="H21" s="103">
        <v>2</v>
      </c>
      <c r="I21" s="103"/>
      <c r="J21" s="103"/>
      <c r="K21" s="103"/>
      <c r="L21" s="103"/>
      <c r="M21" s="103"/>
      <c r="N21" s="103">
        <v>8</v>
      </c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65">
        <f t="shared" si="0"/>
        <v>11</v>
      </c>
      <c r="AA21" s="143">
        <f t="shared" si="1"/>
        <v>1266</v>
      </c>
    </row>
    <row r="22" spans="1:27" hidden="1" x14ac:dyDescent="0.25">
      <c r="A22" s="105"/>
      <c r="B22" s="107">
        <v>1.9</v>
      </c>
      <c r="C22" s="101" t="s">
        <v>42</v>
      </c>
      <c r="D22" s="101"/>
      <c r="E22" s="101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65">
        <f t="shared" si="0"/>
        <v>0</v>
      </c>
      <c r="AA22" s="143">
        <f t="shared" si="1"/>
        <v>0</v>
      </c>
    </row>
    <row r="23" spans="1:27" hidden="1" x14ac:dyDescent="0.25">
      <c r="A23" s="105"/>
      <c r="B23" s="104">
        <v>1.1000000000000001</v>
      </c>
      <c r="C23" s="101" t="s">
        <v>44</v>
      </c>
      <c r="D23" s="101"/>
      <c r="E23" s="101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65">
        <f t="shared" si="0"/>
        <v>0</v>
      </c>
      <c r="AA23" s="143">
        <f t="shared" si="1"/>
        <v>0</v>
      </c>
    </row>
    <row r="24" spans="1:27" hidden="1" x14ac:dyDescent="0.25">
      <c r="A24" s="105"/>
      <c r="B24" s="104">
        <v>1.1100000000000001</v>
      </c>
      <c r="C24" s="101" t="s">
        <v>7</v>
      </c>
      <c r="D24" s="101"/>
      <c r="E24" s="101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65">
        <f t="shared" si="0"/>
        <v>0</v>
      </c>
      <c r="AA24" s="143">
        <f t="shared" si="1"/>
        <v>0</v>
      </c>
    </row>
    <row r="25" spans="1:27" hidden="1" x14ac:dyDescent="0.25">
      <c r="A25" s="95" t="s">
        <v>146</v>
      </c>
      <c r="B25" s="96" t="s">
        <v>45</v>
      </c>
      <c r="C25" s="97"/>
      <c r="D25" s="97"/>
      <c r="E25" s="97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9">
        <f>SUM(Z26:Z35)</f>
        <v>0</v>
      </c>
      <c r="AA25" s="142">
        <f>SUM(AA26:AA35)</f>
        <v>0</v>
      </c>
    </row>
    <row r="26" spans="1:27" ht="15" hidden="1" x14ac:dyDescent="0.25">
      <c r="A26" s="100"/>
      <c r="B26" s="101">
        <v>2.1</v>
      </c>
      <c r="C26" s="101" t="s">
        <v>46</v>
      </c>
      <c r="D26" s="101"/>
      <c r="E26" s="101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3">
        <f t="shared" ref="Z26:Z46" si="2">SUM(F26:Y26)</f>
        <v>0</v>
      </c>
      <c r="AA26" s="143">
        <f t="shared" ref="AA26:AA35" si="3">ROUND(SUMPRODUCT($F$7:$Y$7,F26:Y26),0)</f>
        <v>0</v>
      </c>
    </row>
    <row r="27" spans="1:27" ht="15" hidden="1" x14ac:dyDescent="0.25">
      <c r="A27" s="100"/>
      <c r="B27" s="101">
        <v>2.2000000000000002</v>
      </c>
      <c r="C27" s="104" t="s">
        <v>94</v>
      </c>
      <c r="D27" s="104"/>
      <c r="E27" s="101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3">
        <f t="shared" si="2"/>
        <v>0</v>
      </c>
      <c r="AA27" s="143">
        <f t="shared" si="3"/>
        <v>0</v>
      </c>
    </row>
    <row r="28" spans="1:27" hidden="1" x14ac:dyDescent="0.25">
      <c r="A28" s="105"/>
      <c r="B28" s="101">
        <v>2.2999999999999998</v>
      </c>
      <c r="C28" s="101" t="s">
        <v>336</v>
      </c>
      <c r="D28" s="101"/>
      <c r="E28" s="101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>
        <f t="shared" si="2"/>
        <v>0</v>
      </c>
      <c r="AA28" s="143">
        <f t="shared" si="3"/>
        <v>0</v>
      </c>
    </row>
    <row r="29" spans="1:27" hidden="1" x14ac:dyDescent="0.25">
      <c r="A29" s="105"/>
      <c r="B29" s="101">
        <v>2.4</v>
      </c>
      <c r="C29" s="101" t="s">
        <v>48</v>
      </c>
      <c r="D29" s="101"/>
      <c r="E29" s="101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>
        <f t="shared" si="2"/>
        <v>0</v>
      </c>
      <c r="AA29" s="143">
        <f t="shared" si="3"/>
        <v>0</v>
      </c>
    </row>
    <row r="30" spans="1:27" hidden="1" x14ac:dyDescent="0.25">
      <c r="A30" s="105"/>
      <c r="B30" s="101">
        <v>2.5</v>
      </c>
      <c r="C30" s="101" t="s">
        <v>336</v>
      </c>
      <c r="D30" s="101"/>
      <c r="E30" s="101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>
        <f t="shared" si="2"/>
        <v>0</v>
      </c>
      <c r="AA30" s="143">
        <f t="shared" si="3"/>
        <v>0</v>
      </c>
    </row>
    <row r="31" spans="1:27" hidden="1" x14ac:dyDescent="0.25">
      <c r="A31" s="105"/>
      <c r="B31" s="101">
        <v>2.6</v>
      </c>
      <c r="C31" s="101" t="s">
        <v>50</v>
      </c>
      <c r="D31" s="101"/>
      <c r="E31" s="101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>
        <f t="shared" si="2"/>
        <v>0</v>
      </c>
      <c r="AA31" s="143">
        <f t="shared" si="3"/>
        <v>0</v>
      </c>
    </row>
    <row r="32" spans="1:27" hidden="1" x14ac:dyDescent="0.25">
      <c r="A32" s="105"/>
      <c r="B32" s="101">
        <v>2.7</v>
      </c>
      <c r="C32" s="101" t="s">
        <v>336</v>
      </c>
      <c r="D32" s="101"/>
      <c r="E32" s="101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>
        <f t="shared" si="2"/>
        <v>0</v>
      </c>
      <c r="AA32" s="143">
        <f t="shared" si="3"/>
        <v>0</v>
      </c>
    </row>
    <row r="33" spans="1:27" hidden="1" x14ac:dyDescent="0.25">
      <c r="A33" s="105"/>
      <c r="B33" s="101">
        <v>2.8</v>
      </c>
      <c r="C33" s="101" t="s">
        <v>52</v>
      </c>
      <c r="D33" s="101"/>
      <c r="E33" s="101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>
        <f t="shared" si="2"/>
        <v>0</v>
      </c>
      <c r="AA33" s="143">
        <f t="shared" si="3"/>
        <v>0</v>
      </c>
    </row>
    <row r="34" spans="1:27" hidden="1" x14ac:dyDescent="0.25">
      <c r="A34" s="105"/>
      <c r="B34" s="101">
        <v>2.9</v>
      </c>
      <c r="C34" s="101" t="s">
        <v>331</v>
      </c>
      <c r="D34" s="101"/>
      <c r="E34" s="101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>
        <f t="shared" si="2"/>
        <v>0</v>
      </c>
      <c r="AA34" s="143">
        <f t="shared" si="3"/>
        <v>0</v>
      </c>
    </row>
    <row r="35" spans="1:27" hidden="1" x14ac:dyDescent="0.25">
      <c r="A35" s="105"/>
      <c r="B35" s="104">
        <v>2.1</v>
      </c>
      <c r="C35" s="101" t="s">
        <v>54</v>
      </c>
      <c r="D35" s="101"/>
      <c r="E35" s="101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>
        <f t="shared" si="2"/>
        <v>0</v>
      </c>
      <c r="AA35" s="143">
        <f t="shared" si="3"/>
        <v>0</v>
      </c>
    </row>
    <row r="36" spans="1:27" hidden="1" x14ac:dyDescent="0.25">
      <c r="A36" s="95" t="s">
        <v>147</v>
      </c>
      <c r="B36" s="96" t="s">
        <v>95</v>
      </c>
      <c r="C36" s="97"/>
      <c r="D36" s="97"/>
      <c r="E36" s="97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9">
        <f>SUM(Z37:Z41)</f>
        <v>0</v>
      </c>
      <c r="AA36" s="142">
        <f>SUM(AA37:AA41)</f>
        <v>0</v>
      </c>
    </row>
    <row r="37" spans="1:27" hidden="1" x14ac:dyDescent="0.25">
      <c r="A37" s="100"/>
      <c r="B37" s="101">
        <v>3.1</v>
      </c>
      <c r="C37" s="101" t="s">
        <v>58</v>
      </c>
      <c r="D37" s="101"/>
      <c r="E37" s="101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>
        <f t="shared" si="2"/>
        <v>0</v>
      </c>
      <c r="AA37" s="143">
        <f t="shared" ref="AA37:AA41" si="4">ROUND(SUMPRODUCT($F$7:$Y$7,F37:Y37),0)</f>
        <v>0</v>
      </c>
    </row>
    <row r="38" spans="1:27" hidden="1" x14ac:dyDescent="0.25">
      <c r="A38" s="105"/>
      <c r="B38" s="101">
        <v>3.2</v>
      </c>
      <c r="C38" s="101" t="s">
        <v>55</v>
      </c>
      <c r="D38" s="101"/>
      <c r="E38" s="101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>
        <f t="shared" si="2"/>
        <v>0</v>
      </c>
      <c r="AA38" s="143">
        <f t="shared" si="4"/>
        <v>0</v>
      </c>
    </row>
    <row r="39" spans="1:27" hidden="1" x14ac:dyDescent="0.25">
      <c r="A39" s="105"/>
      <c r="B39" s="101">
        <v>3.3</v>
      </c>
      <c r="C39" s="101" t="s">
        <v>59</v>
      </c>
      <c r="D39" s="101"/>
      <c r="E39" s="101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>
        <f t="shared" si="2"/>
        <v>0</v>
      </c>
      <c r="AA39" s="143">
        <f t="shared" si="4"/>
        <v>0</v>
      </c>
    </row>
    <row r="40" spans="1:27" hidden="1" x14ac:dyDescent="0.25">
      <c r="A40" s="105"/>
      <c r="B40" s="101">
        <v>3.4</v>
      </c>
      <c r="C40" s="101" t="s">
        <v>56</v>
      </c>
      <c r="D40" s="101"/>
      <c r="E40" s="101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>
        <f t="shared" si="2"/>
        <v>0</v>
      </c>
      <c r="AA40" s="143">
        <f t="shared" si="4"/>
        <v>0</v>
      </c>
    </row>
    <row r="41" spans="1:27" hidden="1" x14ac:dyDescent="0.25">
      <c r="A41" s="105"/>
      <c r="B41" s="101">
        <v>3.5</v>
      </c>
      <c r="C41" s="101" t="s">
        <v>57</v>
      </c>
      <c r="D41" s="101"/>
      <c r="E41" s="101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>
        <f t="shared" si="2"/>
        <v>0</v>
      </c>
      <c r="AA41" s="143">
        <f t="shared" si="4"/>
        <v>0</v>
      </c>
    </row>
    <row r="42" spans="1:27" hidden="1" x14ac:dyDescent="0.25">
      <c r="A42" s="95" t="s">
        <v>148</v>
      </c>
      <c r="B42" s="96" t="s">
        <v>60</v>
      </c>
      <c r="C42" s="97"/>
      <c r="D42" s="97"/>
      <c r="E42" s="97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9">
        <f>SUM(Z43:Z46)</f>
        <v>0</v>
      </c>
      <c r="AA42" s="142">
        <f>SUM(AA43:AA46)</f>
        <v>0</v>
      </c>
    </row>
    <row r="43" spans="1:27" hidden="1" x14ac:dyDescent="0.25">
      <c r="A43" s="100"/>
      <c r="B43" s="101">
        <v>4.0999999999999996</v>
      </c>
      <c r="C43" s="101" t="s">
        <v>61</v>
      </c>
      <c r="D43" s="101"/>
      <c r="E43" s="101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>
        <f t="shared" si="2"/>
        <v>0</v>
      </c>
      <c r="AA43" s="143">
        <f t="shared" ref="AA43:AA46" si="5">ROUND(SUMPRODUCT($F$7:$Y$7,F43:Y43),0)</f>
        <v>0</v>
      </c>
    </row>
    <row r="44" spans="1:27" hidden="1" x14ac:dyDescent="0.25">
      <c r="A44" s="105"/>
      <c r="B44" s="101">
        <v>4.2</v>
      </c>
      <c r="C44" s="101" t="s">
        <v>96</v>
      </c>
      <c r="D44" s="101"/>
      <c r="E44" s="101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>
        <f t="shared" si="2"/>
        <v>0</v>
      </c>
      <c r="AA44" s="143">
        <f t="shared" si="5"/>
        <v>0</v>
      </c>
    </row>
    <row r="45" spans="1:27" hidden="1" x14ac:dyDescent="0.25">
      <c r="A45" s="105"/>
      <c r="B45" s="101">
        <v>4.3</v>
      </c>
      <c r="C45" s="101" t="s">
        <v>62</v>
      </c>
      <c r="D45" s="101"/>
      <c r="E45" s="101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>
        <f t="shared" si="2"/>
        <v>0</v>
      </c>
      <c r="AA45" s="143">
        <f t="shared" si="5"/>
        <v>0</v>
      </c>
    </row>
    <row r="46" spans="1:27" hidden="1" x14ac:dyDescent="0.25">
      <c r="A46" s="105"/>
      <c r="B46" s="101">
        <v>4.4000000000000004</v>
      </c>
      <c r="C46" s="101" t="s">
        <v>63</v>
      </c>
      <c r="D46" s="101"/>
      <c r="E46" s="101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>
        <f t="shared" si="2"/>
        <v>0</v>
      </c>
      <c r="AA46" s="143">
        <f t="shared" si="5"/>
        <v>0</v>
      </c>
    </row>
    <row r="47" spans="1:27" hidden="1" x14ac:dyDescent="0.25">
      <c r="A47" s="95" t="s">
        <v>149</v>
      </c>
      <c r="B47" s="96" t="s">
        <v>64</v>
      </c>
      <c r="C47" s="97"/>
      <c r="D47" s="97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9">
        <f>SUM(Z48:Z51)</f>
        <v>0</v>
      </c>
      <c r="AA47" s="142">
        <f>SUM(AA48:AA51)</f>
        <v>0</v>
      </c>
    </row>
    <row r="48" spans="1:27" hidden="1" x14ac:dyDescent="0.25">
      <c r="A48" s="100"/>
      <c r="B48" s="101">
        <v>5.0999999999999996</v>
      </c>
      <c r="C48" s="101" t="s">
        <v>65</v>
      </c>
      <c r="D48" s="101"/>
      <c r="E48" s="101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43">
        <f t="shared" ref="AA48:AA51" si="6">ROUND(SUMPRODUCT($F$7:$Y$7,F48:Y48),0)</f>
        <v>0</v>
      </c>
    </row>
    <row r="49" spans="1:27" hidden="1" x14ac:dyDescent="0.25">
      <c r="A49" s="105"/>
      <c r="B49" s="101"/>
      <c r="C49" s="101" t="s">
        <v>103</v>
      </c>
      <c r="D49" s="101"/>
      <c r="E49" s="101" t="s">
        <v>66</v>
      </c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>
        <f t="shared" ref="Z49:Z69" si="7">SUM(F49:Y49)</f>
        <v>0</v>
      </c>
      <c r="AA49" s="143">
        <f t="shared" si="6"/>
        <v>0</v>
      </c>
    </row>
    <row r="50" spans="1:27" hidden="1" x14ac:dyDescent="0.25">
      <c r="A50" s="105"/>
      <c r="B50" s="101"/>
      <c r="C50" s="101" t="s">
        <v>104</v>
      </c>
      <c r="D50" s="101"/>
      <c r="E50" s="101" t="s">
        <v>67</v>
      </c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>
        <f t="shared" si="7"/>
        <v>0</v>
      </c>
      <c r="AA50" s="143">
        <f t="shared" si="6"/>
        <v>0</v>
      </c>
    </row>
    <row r="51" spans="1:27" hidden="1" x14ac:dyDescent="0.25">
      <c r="A51" s="105"/>
      <c r="B51" s="101"/>
      <c r="C51" s="101" t="s">
        <v>105</v>
      </c>
      <c r="D51" s="101"/>
      <c r="E51" s="101" t="s">
        <v>68</v>
      </c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>
        <f t="shared" si="7"/>
        <v>0</v>
      </c>
      <c r="AA51" s="143">
        <f t="shared" si="6"/>
        <v>0</v>
      </c>
    </row>
    <row r="52" spans="1:27" x14ac:dyDescent="0.25">
      <c r="A52" s="95" t="s">
        <v>150</v>
      </c>
      <c r="B52" s="96" t="s">
        <v>69</v>
      </c>
      <c r="C52" s="97"/>
      <c r="D52" s="97"/>
      <c r="E52" s="97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9">
        <f>SUM(Z53:Z62)</f>
        <v>40</v>
      </c>
      <c r="AA52" s="142">
        <f>SUM(AA53:AA62)</f>
        <v>4376</v>
      </c>
    </row>
    <row r="53" spans="1:27" hidden="1" x14ac:dyDescent="0.25">
      <c r="A53" s="100"/>
      <c r="B53" s="101">
        <v>6.1</v>
      </c>
      <c r="C53" s="101" t="s">
        <v>70</v>
      </c>
      <c r="D53" s="101"/>
      <c r="E53" s="101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>
        <f t="shared" si="7"/>
        <v>0</v>
      </c>
      <c r="AA53" s="143">
        <f t="shared" ref="AA53:AA62" si="8">ROUND(SUMPRODUCT($F$7:$Y$7,F53:Y53),0)</f>
        <v>0</v>
      </c>
    </row>
    <row r="54" spans="1:27" x14ac:dyDescent="0.25">
      <c r="A54" s="105"/>
      <c r="B54" s="101">
        <v>6.2</v>
      </c>
      <c r="C54" s="101" t="s">
        <v>97</v>
      </c>
      <c r="D54" s="101"/>
      <c r="E54" s="101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>
        <f t="shared" si="7"/>
        <v>0</v>
      </c>
      <c r="AA54" s="143">
        <f t="shared" si="8"/>
        <v>0</v>
      </c>
    </row>
    <row r="55" spans="1:27" hidden="1" x14ac:dyDescent="0.25">
      <c r="A55" s="105"/>
      <c r="B55" s="101"/>
      <c r="C55" s="101" t="s">
        <v>109</v>
      </c>
      <c r="D55" s="101"/>
      <c r="E55" s="101" t="s">
        <v>117</v>
      </c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>
        <f t="shared" si="7"/>
        <v>0</v>
      </c>
      <c r="AA55" s="143">
        <f t="shared" si="8"/>
        <v>0</v>
      </c>
    </row>
    <row r="56" spans="1:27" hidden="1" x14ac:dyDescent="0.25">
      <c r="A56" s="105"/>
      <c r="B56" s="101"/>
      <c r="C56" s="101" t="s">
        <v>110</v>
      </c>
      <c r="D56" s="101"/>
      <c r="E56" s="101" t="s">
        <v>118</v>
      </c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>
        <f t="shared" si="7"/>
        <v>0</v>
      </c>
      <c r="AA56" s="143">
        <f t="shared" si="8"/>
        <v>0</v>
      </c>
    </row>
    <row r="57" spans="1:27" hidden="1" x14ac:dyDescent="0.25">
      <c r="A57" s="105"/>
      <c r="B57" s="101"/>
      <c r="C57" s="101" t="s">
        <v>111</v>
      </c>
      <c r="D57" s="101"/>
      <c r="E57" s="101" t="s">
        <v>119</v>
      </c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>
        <f t="shared" si="7"/>
        <v>0</v>
      </c>
      <c r="AA57" s="143">
        <f t="shared" si="8"/>
        <v>0</v>
      </c>
    </row>
    <row r="58" spans="1:27" hidden="1" x14ac:dyDescent="0.25">
      <c r="A58" s="105"/>
      <c r="B58" s="101"/>
      <c r="C58" s="101" t="s">
        <v>112</v>
      </c>
      <c r="D58" s="101"/>
      <c r="E58" s="101" t="s">
        <v>121</v>
      </c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>
        <f t="shared" si="7"/>
        <v>0</v>
      </c>
      <c r="AA58" s="143">
        <f t="shared" si="8"/>
        <v>0</v>
      </c>
    </row>
    <row r="59" spans="1:27" hidden="1" x14ac:dyDescent="0.25">
      <c r="A59" s="105"/>
      <c r="B59" s="101"/>
      <c r="C59" s="101" t="s">
        <v>113</v>
      </c>
      <c r="D59" s="101"/>
      <c r="E59" s="101" t="s">
        <v>120</v>
      </c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>
        <f t="shared" si="7"/>
        <v>0</v>
      </c>
      <c r="AA59" s="143">
        <f t="shared" si="8"/>
        <v>0</v>
      </c>
    </row>
    <row r="60" spans="1:27" hidden="1" x14ac:dyDescent="0.25">
      <c r="A60" s="105"/>
      <c r="B60" s="101"/>
      <c r="C60" s="101" t="s">
        <v>114</v>
      </c>
      <c r="D60" s="101"/>
      <c r="E60" s="101" t="s">
        <v>122</v>
      </c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>
        <f t="shared" si="7"/>
        <v>0</v>
      </c>
      <c r="AA60" s="143">
        <f t="shared" si="8"/>
        <v>0</v>
      </c>
    </row>
    <row r="61" spans="1:27" hidden="1" x14ac:dyDescent="0.25">
      <c r="A61" s="105"/>
      <c r="B61" s="101"/>
      <c r="C61" s="101" t="s">
        <v>115</v>
      </c>
      <c r="D61" s="101"/>
      <c r="E61" s="101" t="s">
        <v>123</v>
      </c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>
        <f t="shared" si="7"/>
        <v>0</v>
      </c>
      <c r="AA61" s="143">
        <f t="shared" si="8"/>
        <v>0</v>
      </c>
    </row>
    <row r="62" spans="1:27" x14ac:dyDescent="0.25">
      <c r="A62" s="105"/>
      <c r="B62" s="101"/>
      <c r="C62" s="101" t="s">
        <v>116</v>
      </c>
      <c r="D62" s="101"/>
      <c r="E62" s="101" t="s">
        <v>124</v>
      </c>
      <c r="F62" s="103">
        <v>2</v>
      </c>
      <c r="G62" s="103"/>
      <c r="H62" s="103"/>
      <c r="I62" s="103"/>
      <c r="J62" s="103">
        <v>16</v>
      </c>
      <c r="K62" s="103"/>
      <c r="L62" s="103">
        <v>16</v>
      </c>
      <c r="M62" s="103">
        <v>2</v>
      </c>
      <c r="N62" s="103">
        <v>2</v>
      </c>
      <c r="O62" s="103">
        <v>2</v>
      </c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>
        <f>SUM(F62:Y62)</f>
        <v>40</v>
      </c>
      <c r="AA62" s="143">
        <f t="shared" si="8"/>
        <v>4376</v>
      </c>
    </row>
    <row r="63" spans="1:27" x14ac:dyDescent="0.25">
      <c r="A63" s="95" t="s">
        <v>151</v>
      </c>
      <c r="B63" s="96" t="s">
        <v>98</v>
      </c>
      <c r="C63" s="97"/>
      <c r="D63" s="97"/>
      <c r="E63" s="97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9">
        <f>SUM(Z64:Z66)</f>
        <v>54</v>
      </c>
      <c r="AA63" s="142">
        <f>SUM(AA64:AA66)</f>
        <v>7805</v>
      </c>
    </row>
    <row r="64" spans="1:27" x14ac:dyDescent="0.25">
      <c r="A64" s="100"/>
      <c r="B64" s="101">
        <v>7.1</v>
      </c>
      <c r="C64" s="101" t="s">
        <v>71</v>
      </c>
      <c r="D64" s="101"/>
      <c r="E64" s="101"/>
      <c r="F64" s="103"/>
      <c r="G64" s="103">
        <v>4</v>
      </c>
      <c r="H64" s="103">
        <v>16</v>
      </c>
      <c r="I64" s="103"/>
      <c r="J64" s="103"/>
      <c r="K64" s="103">
        <v>6</v>
      </c>
      <c r="L64" s="103"/>
      <c r="M64" s="103">
        <v>2</v>
      </c>
      <c r="N64" s="103">
        <v>2</v>
      </c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>
        <f>SUM(F64:Y64)</f>
        <v>30</v>
      </c>
      <c r="AA64" s="143">
        <f>ROUND(SUMPRODUCT($F$7:$Y$7,F64:Y64),0)</f>
        <v>4319</v>
      </c>
    </row>
    <row r="65" spans="1:29" x14ac:dyDescent="0.25">
      <c r="A65" s="105"/>
      <c r="B65" s="101">
        <v>7.2</v>
      </c>
      <c r="C65" s="101" t="s">
        <v>72</v>
      </c>
      <c r="D65" s="101"/>
      <c r="E65" s="101"/>
      <c r="F65" s="103"/>
      <c r="G65" s="103">
        <v>2</v>
      </c>
      <c r="H65" s="103">
        <v>4</v>
      </c>
      <c r="I65" s="103"/>
      <c r="J65" s="103"/>
      <c r="K65" s="103">
        <v>4</v>
      </c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>
        <f>SUM(F65:Y65)</f>
        <v>10</v>
      </c>
      <c r="AA65" s="143">
        <f t="shared" ref="AA65:AA66" si="9">ROUND(SUMPRODUCT($F$7:$Y$7,F65:Y65),0)</f>
        <v>1506</v>
      </c>
    </row>
    <row r="66" spans="1:29" x14ac:dyDescent="0.25">
      <c r="A66" s="105"/>
      <c r="B66" s="101">
        <v>7.3</v>
      </c>
      <c r="C66" s="101" t="s">
        <v>73</v>
      </c>
      <c r="D66" s="101"/>
      <c r="E66" s="101"/>
      <c r="F66" s="103"/>
      <c r="G66" s="103">
        <v>2</v>
      </c>
      <c r="H66" s="103">
        <v>8</v>
      </c>
      <c r="I66" s="103"/>
      <c r="J66" s="103"/>
      <c r="K66" s="103"/>
      <c r="L66" s="103"/>
      <c r="M66" s="103">
        <v>2</v>
      </c>
      <c r="N66" s="103">
        <v>2</v>
      </c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>
        <f>SUM(F66:Y66)</f>
        <v>14</v>
      </c>
      <c r="AA66" s="143">
        <f t="shared" si="9"/>
        <v>1980</v>
      </c>
    </row>
    <row r="67" spans="1:29" hidden="1" x14ac:dyDescent="0.25">
      <c r="A67" s="95" t="s">
        <v>152</v>
      </c>
      <c r="B67" s="96" t="s">
        <v>99</v>
      </c>
      <c r="C67" s="97"/>
      <c r="D67" s="97"/>
      <c r="E67" s="97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9">
        <f>SUM(Z68:Z73)</f>
        <v>0</v>
      </c>
      <c r="AA67" s="142">
        <f>SUM(AA68:AA73)</f>
        <v>0</v>
      </c>
    </row>
    <row r="68" spans="1:29" hidden="1" x14ac:dyDescent="0.25">
      <c r="A68" s="100"/>
      <c r="B68" s="101">
        <v>8.1</v>
      </c>
      <c r="C68" s="101" t="s">
        <v>74</v>
      </c>
      <c r="D68" s="101"/>
      <c r="E68" s="101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>
        <f t="shared" si="7"/>
        <v>0</v>
      </c>
      <c r="AA68" s="143">
        <f t="shared" ref="AA68:AA73" si="10">ROUND(SUMPRODUCT($F$7:$Y$7,F68:Y68),0)</f>
        <v>0</v>
      </c>
    </row>
    <row r="69" spans="1:29" hidden="1" x14ac:dyDescent="0.25">
      <c r="A69" s="105"/>
      <c r="B69" s="101">
        <v>8.1999999999999993</v>
      </c>
      <c r="C69" s="101" t="s">
        <v>75</v>
      </c>
      <c r="D69" s="101"/>
      <c r="E69" s="101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>
        <f t="shared" si="7"/>
        <v>0</v>
      </c>
      <c r="AA69" s="143">
        <f t="shared" si="10"/>
        <v>0</v>
      </c>
    </row>
    <row r="70" spans="1:29" hidden="1" x14ac:dyDescent="0.25">
      <c r="A70" s="105"/>
      <c r="B70" s="101"/>
      <c r="C70" s="106" t="s">
        <v>139</v>
      </c>
      <c r="D70" s="101"/>
      <c r="E70" s="101" t="s">
        <v>76</v>
      </c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>
        <f t="shared" ref="Z70:Z73" si="11">SUM(F70:Y70)</f>
        <v>0</v>
      </c>
      <c r="AA70" s="143">
        <f t="shared" si="10"/>
        <v>0</v>
      </c>
    </row>
    <row r="71" spans="1:29" hidden="1" x14ac:dyDescent="0.25">
      <c r="A71" s="105"/>
      <c r="B71" s="101"/>
      <c r="C71" s="106" t="s">
        <v>140</v>
      </c>
      <c r="D71" s="101"/>
      <c r="E71" s="101" t="s">
        <v>77</v>
      </c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>
        <f t="shared" si="11"/>
        <v>0</v>
      </c>
      <c r="AA71" s="143">
        <f t="shared" si="10"/>
        <v>0</v>
      </c>
    </row>
    <row r="72" spans="1:29" hidden="1" x14ac:dyDescent="0.25">
      <c r="A72" s="105"/>
      <c r="B72" s="101"/>
      <c r="C72" s="106" t="s">
        <v>141</v>
      </c>
      <c r="D72" s="101"/>
      <c r="E72" s="101" t="s">
        <v>78</v>
      </c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>
        <f t="shared" si="11"/>
        <v>0</v>
      </c>
      <c r="AA72" s="143">
        <f t="shared" si="10"/>
        <v>0</v>
      </c>
    </row>
    <row r="73" spans="1:29" hidden="1" x14ac:dyDescent="0.25">
      <c r="A73" s="105"/>
      <c r="B73" s="101"/>
      <c r="C73" s="106" t="s">
        <v>142</v>
      </c>
      <c r="D73" s="101"/>
      <c r="E73" s="101" t="s">
        <v>79</v>
      </c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>
        <f t="shared" si="11"/>
        <v>0</v>
      </c>
      <c r="AA73" s="143">
        <f t="shared" si="10"/>
        <v>0</v>
      </c>
    </row>
    <row r="74" spans="1:29" s="164" customFormat="1" hidden="1" x14ac:dyDescent="0.25">
      <c r="A74" s="175"/>
      <c r="B74" s="106">
        <v>8.3000000000000007</v>
      </c>
      <c r="C74" s="106" t="s">
        <v>306</v>
      </c>
      <c r="D74" s="106"/>
      <c r="E74" s="106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>
        <f t="shared" ref="Z74:Z77" si="12">SUM(F74:Y74)</f>
        <v>0</v>
      </c>
      <c r="AA74" s="143">
        <f t="shared" ref="AA74:AA77" si="13">ROUND(SUMPRODUCT($F$7:$Y$7,F74:Y74),0)</f>
        <v>0</v>
      </c>
      <c r="AB74" s="136"/>
      <c r="AC74" s="136"/>
    </row>
    <row r="75" spans="1:29" s="164" customFormat="1" hidden="1" x14ac:dyDescent="0.25">
      <c r="A75" s="175"/>
      <c r="B75" s="106"/>
      <c r="C75" s="106" t="s">
        <v>307</v>
      </c>
      <c r="D75" s="106"/>
      <c r="E75" s="106" t="s">
        <v>308</v>
      </c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>
        <f t="shared" si="12"/>
        <v>0</v>
      </c>
      <c r="AA75" s="143">
        <f t="shared" si="13"/>
        <v>0</v>
      </c>
      <c r="AB75" s="136"/>
      <c r="AC75" s="136"/>
    </row>
    <row r="76" spans="1:29" s="164" customFormat="1" hidden="1" x14ac:dyDescent="0.25">
      <c r="A76" s="175"/>
      <c r="B76" s="106"/>
      <c r="C76" s="106" t="s">
        <v>309</v>
      </c>
      <c r="D76" s="106"/>
      <c r="E76" s="106" t="s">
        <v>310</v>
      </c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>
        <f t="shared" si="12"/>
        <v>0</v>
      </c>
      <c r="AA76" s="143">
        <f t="shared" si="13"/>
        <v>0</v>
      </c>
      <c r="AB76" s="136"/>
      <c r="AC76" s="136"/>
    </row>
    <row r="77" spans="1:29" s="164" customFormat="1" hidden="1" x14ac:dyDescent="0.25">
      <c r="A77" s="175"/>
      <c r="B77" s="106"/>
      <c r="C77" s="106" t="s">
        <v>311</v>
      </c>
      <c r="D77" s="106"/>
      <c r="E77" s="106" t="s">
        <v>312</v>
      </c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>
        <f t="shared" si="12"/>
        <v>0</v>
      </c>
      <c r="AA77" s="143">
        <f t="shared" si="13"/>
        <v>0</v>
      </c>
      <c r="AB77" s="136"/>
      <c r="AC77" s="136"/>
    </row>
    <row r="78" spans="1:29" x14ac:dyDescent="0.25">
      <c r="A78" s="95"/>
      <c r="B78" s="96"/>
      <c r="C78" s="97"/>
      <c r="D78" s="97"/>
      <c r="E78" s="97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9"/>
      <c r="AA78" s="142"/>
    </row>
    <row r="79" spans="1:29" x14ac:dyDescent="0.25">
      <c r="A79" s="100"/>
      <c r="B79" s="101"/>
      <c r="C79" s="101"/>
      <c r="D79" s="101"/>
      <c r="E79" s="101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43"/>
    </row>
    <row r="80" spans="1:29" ht="16.2" thickBot="1" x14ac:dyDescent="0.35">
      <c r="A80" s="108"/>
      <c r="B80" s="109"/>
      <c r="C80" s="109"/>
      <c r="D80" s="109"/>
      <c r="E80" s="110" t="s">
        <v>30</v>
      </c>
      <c r="F80" s="111">
        <f t="shared" ref="F80:R80" si="14">SUM(F11:F79)</f>
        <v>2</v>
      </c>
      <c r="G80" s="111">
        <f t="shared" si="14"/>
        <v>29</v>
      </c>
      <c r="H80" s="111">
        <f t="shared" si="14"/>
        <v>30</v>
      </c>
      <c r="I80" s="111">
        <f t="shared" si="14"/>
        <v>0</v>
      </c>
      <c r="J80" s="111">
        <f t="shared" si="14"/>
        <v>16</v>
      </c>
      <c r="K80" s="111">
        <f t="shared" si="14"/>
        <v>10</v>
      </c>
      <c r="L80" s="111">
        <f t="shared" si="14"/>
        <v>16</v>
      </c>
      <c r="M80" s="111">
        <f t="shared" si="14"/>
        <v>6</v>
      </c>
      <c r="N80" s="111">
        <f t="shared" si="14"/>
        <v>14</v>
      </c>
      <c r="O80" s="111">
        <f t="shared" si="14"/>
        <v>2</v>
      </c>
      <c r="P80" s="111">
        <f t="shared" si="14"/>
        <v>0</v>
      </c>
      <c r="Q80" s="111">
        <f t="shared" si="14"/>
        <v>0</v>
      </c>
      <c r="R80" s="111">
        <f t="shared" si="14"/>
        <v>0</v>
      </c>
      <c r="S80" s="111">
        <f>SUM(S11:S79)</f>
        <v>0</v>
      </c>
      <c r="T80" s="111">
        <f t="shared" ref="T80:Y80" si="15">SUM(T11:T79)</f>
        <v>0</v>
      </c>
      <c r="U80" s="111">
        <f t="shared" si="15"/>
        <v>0</v>
      </c>
      <c r="V80" s="111">
        <f t="shared" si="15"/>
        <v>0</v>
      </c>
      <c r="W80" s="111">
        <f t="shared" si="15"/>
        <v>0</v>
      </c>
      <c r="X80" s="111">
        <f t="shared" si="15"/>
        <v>0</v>
      </c>
      <c r="Y80" s="111">
        <f t="shared" si="15"/>
        <v>0</v>
      </c>
      <c r="Z80" s="111">
        <f>+Z11+Z25+Z36+Z42+Z47+Z52+Z63+Z67+Z78</f>
        <v>125</v>
      </c>
      <c r="AA80" s="144">
        <f>SUM(AA78,AA67,AA63,AA52,AA47,AA42,AA36,AA25,AA11)</f>
        <v>17612</v>
      </c>
    </row>
  </sheetData>
  <mergeCells count="1">
    <mergeCell ref="A5:O5"/>
  </mergeCells>
  <printOptions horizontalCentered="1"/>
  <pageMargins left="0.48" right="0.47" top="0.5" bottom="1" header="0.05" footer="0.54"/>
  <pageSetup paperSize="3" scale="82" orientation="landscape" r:id="rId1"/>
  <headerFooter>
    <oddFooter>&amp;L&amp;"Arial,Bold"&amp;14Exhibit E-g&amp;C&amp;"Arial,Bold"&amp;14Y-11834&amp;R&amp;"Arial,Bold"&amp;14Page 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61"/>
  <sheetViews>
    <sheetView zoomScale="75" zoomScaleNormal="75" workbookViewId="0">
      <selection activeCell="R38" sqref="R38"/>
    </sheetView>
  </sheetViews>
  <sheetFormatPr defaultRowHeight="13.8" x14ac:dyDescent="0.25"/>
  <cols>
    <col min="3" max="3" width="22.3984375" customWidth="1"/>
    <col min="4" max="4" width="24.69921875" bestFit="1" customWidth="1"/>
    <col min="5" max="5" width="15" hidden="1" customWidth="1"/>
    <col min="6" max="6" width="11.8984375" customWidth="1"/>
    <col min="7" max="7" width="7.3984375" customWidth="1"/>
    <col min="8" max="8" width="11.19921875" customWidth="1"/>
    <col min="9" max="9" width="7.5" customWidth="1"/>
    <col min="10" max="10" width="13.19921875" customWidth="1"/>
    <col min="12" max="13" width="0" hidden="1" customWidth="1"/>
    <col min="14" max="14" width="9.69921875" hidden="1" customWidth="1"/>
    <col min="15" max="15" width="0" hidden="1" customWidth="1"/>
    <col min="16" max="16" width="10.5" hidden="1" customWidth="1"/>
  </cols>
  <sheetData>
    <row r="3" spans="2:16" ht="17.399999999999999" x14ac:dyDescent="0.3">
      <c r="C3" s="233" t="str">
        <f>'EST COST (Sub-4)'!C3:J3</f>
        <v>Agreement Number</v>
      </c>
      <c r="D3" s="233"/>
      <c r="E3" s="233"/>
      <c r="F3" s="233"/>
      <c r="G3" s="233"/>
      <c r="H3" s="233"/>
      <c r="I3" s="233"/>
      <c r="J3" s="233"/>
    </row>
    <row r="4" spans="2:16" ht="17.399999999999999" x14ac:dyDescent="0.3">
      <c r="C4" s="233" t="str">
        <f>'EST COST (Sub-4)'!C4:J4</f>
        <v>Project Name</v>
      </c>
      <c r="D4" s="233"/>
      <c r="E4" s="233"/>
      <c r="F4" s="233"/>
      <c r="G4" s="233"/>
      <c r="H4" s="233"/>
      <c r="I4" s="233"/>
      <c r="J4" s="233"/>
    </row>
    <row r="5" spans="2:16" ht="17.399999999999999" x14ac:dyDescent="0.3">
      <c r="C5" s="232" t="s">
        <v>410</v>
      </c>
      <c r="D5" s="232"/>
      <c r="E5" s="232"/>
      <c r="F5" s="232"/>
      <c r="G5" s="232"/>
      <c r="H5" s="232"/>
      <c r="I5" s="232"/>
      <c r="J5" s="232"/>
    </row>
    <row r="6" spans="2:16" ht="17.399999999999999" x14ac:dyDescent="0.3">
      <c r="C6" s="233" t="s">
        <v>351</v>
      </c>
      <c r="D6" s="233"/>
      <c r="E6" s="233"/>
      <c r="F6" s="233"/>
      <c r="G6" s="233"/>
      <c r="H6" s="233"/>
      <c r="I6" s="233"/>
      <c r="J6" s="233"/>
    </row>
    <row r="7" spans="2:16" x14ac:dyDescent="0.25">
      <c r="C7" s="11"/>
      <c r="D7" s="11"/>
      <c r="E7" s="11"/>
      <c r="F7" s="11"/>
      <c r="G7" s="11"/>
      <c r="H7" s="11"/>
      <c r="I7" s="11"/>
      <c r="J7" s="12"/>
    </row>
    <row r="8" spans="2:16" x14ac:dyDescent="0.25">
      <c r="C8" s="13" t="s">
        <v>411</v>
      </c>
      <c r="D8" s="11"/>
      <c r="E8" s="11"/>
      <c r="F8" s="11"/>
      <c r="G8" s="11"/>
      <c r="H8" s="11"/>
      <c r="I8" s="11"/>
      <c r="J8" s="12"/>
    </row>
    <row r="9" spans="2:16" x14ac:dyDescent="0.25">
      <c r="C9" s="14"/>
      <c r="D9" s="15"/>
      <c r="E9" s="15"/>
      <c r="F9" s="15"/>
      <c r="G9" s="15"/>
      <c r="H9" s="15"/>
      <c r="I9" s="15"/>
      <c r="J9" s="16"/>
    </row>
    <row r="10" spans="2:16" x14ac:dyDescent="0.25">
      <c r="B10" t="s">
        <v>217</v>
      </c>
      <c r="C10" s="17" t="s">
        <v>1</v>
      </c>
      <c r="D10" s="17" t="s">
        <v>211</v>
      </c>
      <c r="E10" s="17" t="s">
        <v>209</v>
      </c>
      <c r="F10" s="18" t="s">
        <v>10</v>
      </c>
      <c r="G10" s="18" t="s">
        <v>11</v>
      </c>
      <c r="H10" s="19" t="s">
        <v>12</v>
      </c>
      <c r="I10" s="20" t="s">
        <v>13</v>
      </c>
      <c r="J10" s="21" t="s">
        <v>14</v>
      </c>
      <c r="M10" t="s">
        <v>317</v>
      </c>
      <c r="N10" t="s">
        <v>318</v>
      </c>
      <c r="O10" t="s">
        <v>319</v>
      </c>
      <c r="P10" t="s">
        <v>320</v>
      </c>
    </row>
    <row r="11" spans="2:16" x14ac:dyDescent="0.25">
      <c r="B11" s="116">
        <v>25</v>
      </c>
      <c r="C11" s="115" t="s">
        <v>134</v>
      </c>
      <c r="D11" s="23" t="s">
        <v>201</v>
      </c>
      <c r="E11" s="23" t="s">
        <v>191</v>
      </c>
      <c r="F11">
        <f>'EST HRS (Sub-6)'!$F$80</f>
        <v>2</v>
      </c>
      <c r="G11" s="23"/>
      <c r="H11" s="206">
        <v>65</v>
      </c>
      <c r="I11" s="25"/>
      <c r="J11" s="24">
        <f>F11*H11</f>
        <v>130</v>
      </c>
      <c r="M11" s="145">
        <f>H11</f>
        <v>65</v>
      </c>
      <c r="N11" s="145">
        <f>H11*$D$37</f>
        <v>124.72200000000001</v>
      </c>
      <c r="O11" s="145">
        <f>H11*$D$38</f>
        <v>18.524999999999999</v>
      </c>
      <c r="P11" s="145">
        <f>SUM(M11:O11)</f>
        <v>208.24700000000001</v>
      </c>
    </row>
    <row r="12" spans="2:16" x14ac:dyDescent="0.25">
      <c r="B12" s="116">
        <v>25</v>
      </c>
      <c r="C12" s="23" t="s">
        <v>134</v>
      </c>
      <c r="D12" s="23" t="s">
        <v>210</v>
      </c>
      <c r="E12" s="23" t="s">
        <v>192</v>
      </c>
      <c r="F12">
        <f>'EST HRS (Sub-6)'!$G$80</f>
        <v>29</v>
      </c>
      <c r="G12" s="23"/>
      <c r="H12" s="206">
        <v>65</v>
      </c>
      <c r="I12" s="25"/>
      <c r="J12" s="24">
        <f t="shared" ref="J12:J30" si="0">F12*H12</f>
        <v>1885</v>
      </c>
      <c r="M12" s="145">
        <f t="shared" ref="M12:M30" si="1">H12</f>
        <v>65</v>
      </c>
      <c r="N12" s="145">
        <f t="shared" ref="N12:N30" si="2">H12*$D$37</f>
        <v>124.72200000000001</v>
      </c>
      <c r="O12" s="145">
        <f t="shared" ref="O12:O30" si="3">H12*$D$38</f>
        <v>18.524999999999999</v>
      </c>
      <c r="P12" s="145">
        <f t="shared" ref="P12:P30" si="4">SUM(M12:O12)</f>
        <v>208.24700000000001</v>
      </c>
    </row>
    <row r="13" spans="2:16" x14ac:dyDescent="0.25">
      <c r="B13" s="116">
        <v>20</v>
      </c>
      <c r="C13" s="23" t="s">
        <v>212</v>
      </c>
      <c r="D13" s="23" t="s">
        <v>202</v>
      </c>
      <c r="E13" s="23" t="s">
        <v>193</v>
      </c>
      <c r="F13">
        <f>'EST HRS (Sub-6)'!$H$80</f>
        <v>30</v>
      </c>
      <c r="G13" s="23"/>
      <c r="H13" s="206">
        <v>45</v>
      </c>
      <c r="I13" s="25"/>
      <c r="J13" s="24">
        <f t="shared" si="0"/>
        <v>1350</v>
      </c>
      <c r="M13" s="145">
        <f t="shared" si="1"/>
        <v>45</v>
      </c>
      <c r="N13" s="145">
        <f t="shared" si="2"/>
        <v>86.346000000000004</v>
      </c>
      <c r="O13" s="145">
        <f t="shared" si="3"/>
        <v>12.824999999999999</v>
      </c>
      <c r="P13" s="145">
        <f t="shared" si="4"/>
        <v>144.17099999999999</v>
      </c>
    </row>
    <row r="14" spans="2:16" x14ac:dyDescent="0.25">
      <c r="B14" s="116">
        <v>20</v>
      </c>
      <c r="C14" s="23" t="s">
        <v>212</v>
      </c>
      <c r="D14" s="23" t="s">
        <v>202</v>
      </c>
      <c r="E14" s="23" t="s">
        <v>194</v>
      </c>
      <c r="F14">
        <f>'EST HRS (Sub-6)'!$I$80</f>
        <v>0</v>
      </c>
      <c r="G14" s="23"/>
      <c r="H14" s="206">
        <v>45</v>
      </c>
      <c r="I14" s="25"/>
      <c r="J14" s="24">
        <f t="shared" si="0"/>
        <v>0</v>
      </c>
      <c r="M14" s="145">
        <f t="shared" si="1"/>
        <v>45</v>
      </c>
      <c r="N14" s="145">
        <f t="shared" si="2"/>
        <v>86.346000000000004</v>
      </c>
      <c r="O14" s="145">
        <f t="shared" si="3"/>
        <v>12.824999999999999</v>
      </c>
      <c r="P14" s="145">
        <f t="shared" si="4"/>
        <v>144.17099999999999</v>
      </c>
    </row>
    <row r="15" spans="2:16" x14ac:dyDescent="0.25">
      <c r="B15" s="116">
        <v>19</v>
      </c>
      <c r="C15" s="23" t="s">
        <v>213</v>
      </c>
      <c r="D15" s="23" t="s">
        <v>203</v>
      </c>
      <c r="E15" s="23" t="s">
        <v>195</v>
      </c>
      <c r="F15">
        <f>'EST HRS (Sub-6)'!$J$80</f>
        <v>16</v>
      </c>
      <c r="G15" s="23"/>
      <c r="H15" s="206">
        <v>40</v>
      </c>
      <c r="I15" s="25"/>
      <c r="J15" s="24">
        <f t="shared" si="0"/>
        <v>640</v>
      </c>
      <c r="M15" s="145">
        <f t="shared" si="1"/>
        <v>40</v>
      </c>
      <c r="N15" s="145">
        <f t="shared" si="2"/>
        <v>76.75200000000001</v>
      </c>
      <c r="O15" s="145">
        <f t="shared" si="3"/>
        <v>11.399999999999999</v>
      </c>
      <c r="P15" s="145">
        <f t="shared" si="4"/>
        <v>128.15200000000002</v>
      </c>
    </row>
    <row r="16" spans="2:16" x14ac:dyDescent="0.25">
      <c r="B16" s="116">
        <v>19</v>
      </c>
      <c r="C16" s="23" t="s">
        <v>213</v>
      </c>
      <c r="D16" s="23" t="s">
        <v>202</v>
      </c>
      <c r="E16" s="23" t="s">
        <v>196</v>
      </c>
      <c r="F16">
        <f>'EST HRS (Sub-6)'!$K$80</f>
        <v>10</v>
      </c>
      <c r="G16" s="23"/>
      <c r="H16" s="206">
        <v>40</v>
      </c>
      <c r="I16" s="25"/>
      <c r="J16" s="24">
        <f t="shared" si="0"/>
        <v>400</v>
      </c>
      <c r="M16" s="145">
        <f t="shared" si="1"/>
        <v>40</v>
      </c>
      <c r="N16" s="145">
        <f t="shared" si="2"/>
        <v>76.75200000000001</v>
      </c>
      <c r="O16" s="145">
        <f t="shared" si="3"/>
        <v>11.399999999999999</v>
      </c>
      <c r="P16" s="145">
        <f t="shared" si="4"/>
        <v>128.15200000000002</v>
      </c>
    </row>
    <row r="17" spans="2:16" x14ac:dyDescent="0.25">
      <c r="B17" s="116">
        <v>15</v>
      </c>
      <c r="C17" s="23" t="s">
        <v>214</v>
      </c>
      <c r="D17" s="23" t="s">
        <v>203</v>
      </c>
      <c r="E17" s="23" t="s">
        <v>197</v>
      </c>
      <c r="F17">
        <f>'EST HRS (Sub-6)'!$L$80</f>
        <v>16</v>
      </c>
      <c r="G17" s="23"/>
      <c r="H17" s="206">
        <v>25</v>
      </c>
      <c r="I17" s="25"/>
      <c r="J17" s="24">
        <f t="shared" si="0"/>
        <v>400</v>
      </c>
      <c r="M17" s="145">
        <f t="shared" si="1"/>
        <v>25</v>
      </c>
      <c r="N17" s="145">
        <f t="shared" si="2"/>
        <v>47.97</v>
      </c>
      <c r="O17" s="145">
        <f t="shared" si="3"/>
        <v>7.1249999999999991</v>
      </c>
      <c r="P17" s="145">
        <f t="shared" si="4"/>
        <v>80.094999999999999</v>
      </c>
    </row>
    <row r="18" spans="2:16" x14ac:dyDescent="0.25">
      <c r="B18" s="116">
        <v>17</v>
      </c>
      <c r="C18" s="23" t="s">
        <v>215</v>
      </c>
      <c r="D18" s="23" t="s">
        <v>204</v>
      </c>
      <c r="E18" s="23" t="s">
        <v>198</v>
      </c>
      <c r="F18">
        <f>'EST HRS (Sub-6)'!$M$80</f>
        <v>6</v>
      </c>
      <c r="G18" s="23"/>
      <c r="H18" s="206">
        <v>34</v>
      </c>
      <c r="I18" s="25"/>
      <c r="J18" s="24">
        <f t="shared" si="0"/>
        <v>204</v>
      </c>
      <c r="M18" s="145">
        <f t="shared" si="1"/>
        <v>34</v>
      </c>
      <c r="N18" s="145">
        <f t="shared" si="2"/>
        <v>65.239199999999997</v>
      </c>
      <c r="O18" s="145">
        <f t="shared" si="3"/>
        <v>9.69</v>
      </c>
      <c r="P18" s="145">
        <f t="shared" si="4"/>
        <v>108.92919999999999</v>
      </c>
    </row>
    <row r="19" spans="2:16" x14ac:dyDescent="0.25">
      <c r="B19" s="116">
        <v>17</v>
      </c>
      <c r="C19" s="23" t="s">
        <v>216</v>
      </c>
      <c r="D19" s="23" t="s">
        <v>205</v>
      </c>
      <c r="E19" s="23" t="s">
        <v>199</v>
      </c>
      <c r="F19">
        <f>'EST HRS (Sub-6)'!$N$80</f>
        <v>14</v>
      </c>
      <c r="G19" s="23"/>
      <c r="H19" s="206">
        <v>30</v>
      </c>
      <c r="I19" s="25"/>
      <c r="J19" s="24">
        <f t="shared" si="0"/>
        <v>420</v>
      </c>
      <c r="M19" s="145">
        <f t="shared" si="1"/>
        <v>30</v>
      </c>
      <c r="N19" s="145">
        <f t="shared" si="2"/>
        <v>57.564</v>
      </c>
      <c r="O19" s="145">
        <f t="shared" si="3"/>
        <v>8.5499999999999989</v>
      </c>
      <c r="P19" s="145">
        <f t="shared" si="4"/>
        <v>96.11399999999999</v>
      </c>
    </row>
    <row r="20" spans="2:16" x14ac:dyDescent="0.25">
      <c r="B20" s="116">
        <v>17</v>
      </c>
      <c r="C20" s="23" t="s">
        <v>216</v>
      </c>
      <c r="D20" s="23" t="s">
        <v>206</v>
      </c>
      <c r="E20" s="23" t="s">
        <v>200</v>
      </c>
      <c r="F20">
        <f>'EST HRS (Sub-6)'!$O$80</f>
        <v>2</v>
      </c>
      <c r="G20" s="23"/>
      <c r="H20" s="206">
        <v>34</v>
      </c>
      <c r="I20" s="25"/>
      <c r="J20" s="24">
        <f t="shared" si="0"/>
        <v>68</v>
      </c>
      <c r="M20" s="145">
        <f t="shared" si="1"/>
        <v>34</v>
      </c>
      <c r="N20" s="145">
        <f t="shared" si="2"/>
        <v>65.239199999999997</v>
      </c>
      <c r="O20" s="145">
        <f t="shared" si="3"/>
        <v>9.69</v>
      </c>
      <c r="P20" s="145">
        <f t="shared" si="4"/>
        <v>108.92919999999999</v>
      </c>
    </row>
    <row r="21" spans="2:16" x14ac:dyDescent="0.25">
      <c r="C21" s="22"/>
      <c r="D21" s="23"/>
      <c r="E21" s="23"/>
      <c r="F21">
        <f>'EST HRS (Sub-6)'!$P$80</f>
        <v>0</v>
      </c>
      <c r="G21" s="23"/>
      <c r="H21" s="189"/>
      <c r="I21" s="25"/>
      <c r="J21" s="24">
        <f t="shared" si="0"/>
        <v>0</v>
      </c>
      <c r="M21" s="145">
        <f t="shared" si="1"/>
        <v>0</v>
      </c>
      <c r="N21" s="145">
        <f t="shared" si="2"/>
        <v>0</v>
      </c>
      <c r="O21" s="145">
        <f t="shared" si="3"/>
        <v>0</v>
      </c>
      <c r="P21" s="145">
        <f t="shared" si="4"/>
        <v>0</v>
      </c>
    </row>
    <row r="22" spans="2:16" hidden="1" x14ac:dyDescent="0.25">
      <c r="C22" s="22"/>
      <c r="D22" s="23"/>
      <c r="E22" s="23"/>
      <c r="F22">
        <f>'EST HRS (Sub-6)'!$Q$80</f>
        <v>0</v>
      </c>
      <c r="G22" s="23"/>
      <c r="H22" s="189"/>
      <c r="I22" s="25"/>
      <c r="J22" s="24">
        <f t="shared" si="0"/>
        <v>0</v>
      </c>
      <c r="M22" s="145">
        <f t="shared" si="1"/>
        <v>0</v>
      </c>
      <c r="N22" s="145">
        <f t="shared" si="2"/>
        <v>0</v>
      </c>
      <c r="O22" s="145">
        <f t="shared" si="3"/>
        <v>0</v>
      </c>
      <c r="P22" s="145">
        <f t="shared" si="4"/>
        <v>0</v>
      </c>
    </row>
    <row r="23" spans="2:16" hidden="1" x14ac:dyDescent="0.25">
      <c r="C23" s="22"/>
      <c r="D23" s="23"/>
      <c r="E23" s="23"/>
      <c r="F23">
        <f>'EST HRS (Sub-6)'!$R$80</f>
        <v>0</v>
      </c>
      <c r="G23" s="23"/>
      <c r="H23" s="189"/>
      <c r="I23" s="25"/>
      <c r="J23" s="24">
        <f t="shared" si="0"/>
        <v>0</v>
      </c>
      <c r="M23" s="145">
        <f t="shared" si="1"/>
        <v>0</v>
      </c>
      <c r="N23" s="145">
        <f t="shared" si="2"/>
        <v>0</v>
      </c>
      <c r="O23" s="145">
        <f t="shared" si="3"/>
        <v>0</v>
      </c>
      <c r="P23" s="145">
        <f t="shared" si="4"/>
        <v>0</v>
      </c>
    </row>
    <row r="24" spans="2:16" hidden="1" x14ac:dyDescent="0.25">
      <c r="C24" s="23"/>
      <c r="D24" s="23"/>
      <c r="E24" s="23"/>
      <c r="F24">
        <f>'EST HRS (Sub-6)'!$S$80</f>
        <v>0</v>
      </c>
      <c r="G24" s="23"/>
      <c r="H24" s="189"/>
      <c r="I24" s="25"/>
      <c r="J24" s="24">
        <f t="shared" si="0"/>
        <v>0</v>
      </c>
      <c r="M24" s="145">
        <f t="shared" si="1"/>
        <v>0</v>
      </c>
      <c r="N24" s="145">
        <f t="shared" si="2"/>
        <v>0</v>
      </c>
      <c r="O24" s="145">
        <f t="shared" si="3"/>
        <v>0</v>
      </c>
      <c r="P24" s="145">
        <f t="shared" si="4"/>
        <v>0</v>
      </c>
    </row>
    <row r="25" spans="2:16" hidden="1" x14ac:dyDescent="0.25">
      <c r="C25" s="23"/>
      <c r="D25" s="23"/>
      <c r="E25" s="23"/>
      <c r="F25">
        <f>'EST HRS (Sub-6)'!$T$80</f>
        <v>0</v>
      </c>
      <c r="G25" s="23"/>
      <c r="H25" s="189"/>
      <c r="I25" s="25"/>
      <c r="J25" s="24">
        <f t="shared" si="0"/>
        <v>0</v>
      </c>
      <c r="M25" s="145">
        <f t="shared" si="1"/>
        <v>0</v>
      </c>
      <c r="N25" s="145">
        <f t="shared" si="2"/>
        <v>0</v>
      </c>
      <c r="O25" s="145">
        <f t="shared" si="3"/>
        <v>0</v>
      </c>
      <c r="P25" s="145">
        <f t="shared" si="4"/>
        <v>0</v>
      </c>
    </row>
    <row r="26" spans="2:16" hidden="1" x14ac:dyDescent="0.25">
      <c r="C26" s="23"/>
      <c r="D26" s="23"/>
      <c r="E26" s="23"/>
      <c r="F26">
        <f>'EST HRS (Sub-6)'!$U$80</f>
        <v>0</v>
      </c>
      <c r="G26" s="23"/>
      <c r="H26" s="189"/>
      <c r="I26" s="25"/>
      <c r="J26" s="24">
        <f t="shared" si="0"/>
        <v>0</v>
      </c>
      <c r="M26" s="145">
        <f t="shared" si="1"/>
        <v>0</v>
      </c>
      <c r="N26" s="145">
        <f t="shared" si="2"/>
        <v>0</v>
      </c>
      <c r="O26" s="145">
        <f t="shared" si="3"/>
        <v>0</v>
      </c>
      <c r="P26" s="145">
        <f t="shared" si="4"/>
        <v>0</v>
      </c>
    </row>
    <row r="27" spans="2:16" hidden="1" x14ac:dyDescent="0.25">
      <c r="C27" s="23"/>
      <c r="D27" s="23"/>
      <c r="E27" s="23"/>
      <c r="F27">
        <f>'EST HRS (Sub-6)'!$V$80</f>
        <v>0</v>
      </c>
      <c r="G27" s="23"/>
      <c r="H27" s="189"/>
      <c r="I27" s="25"/>
      <c r="J27" s="24">
        <f t="shared" si="0"/>
        <v>0</v>
      </c>
      <c r="M27" s="145">
        <f t="shared" si="1"/>
        <v>0</v>
      </c>
      <c r="N27" s="145">
        <f t="shared" si="2"/>
        <v>0</v>
      </c>
      <c r="O27" s="145">
        <f t="shared" si="3"/>
        <v>0</v>
      </c>
      <c r="P27" s="145">
        <f t="shared" si="4"/>
        <v>0</v>
      </c>
    </row>
    <row r="28" spans="2:16" hidden="1" x14ac:dyDescent="0.25">
      <c r="C28" s="23"/>
      <c r="D28" s="23"/>
      <c r="E28" s="23"/>
      <c r="F28">
        <f>'EST HRS (Sub-6)'!$W$80</f>
        <v>0</v>
      </c>
      <c r="G28" s="23"/>
      <c r="H28" s="189"/>
      <c r="I28" s="25"/>
      <c r="J28" s="24">
        <f t="shared" si="0"/>
        <v>0</v>
      </c>
      <c r="M28" s="145">
        <f t="shared" si="1"/>
        <v>0</v>
      </c>
      <c r="N28" s="145">
        <f t="shared" si="2"/>
        <v>0</v>
      </c>
      <c r="O28" s="145">
        <f t="shared" si="3"/>
        <v>0</v>
      </c>
      <c r="P28" s="145">
        <f t="shared" si="4"/>
        <v>0</v>
      </c>
    </row>
    <row r="29" spans="2:16" hidden="1" x14ac:dyDescent="0.25">
      <c r="C29" s="23"/>
      <c r="D29" s="23"/>
      <c r="E29" s="23"/>
      <c r="F29">
        <f>'EST HRS (Sub-6)'!$X$80</f>
        <v>0</v>
      </c>
      <c r="G29" s="23"/>
      <c r="H29" s="189"/>
      <c r="I29" s="25"/>
      <c r="J29" s="24">
        <f t="shared" si="0"/>
        <v>0</v>
      </c>
      <c r="M29" s="145">
        <f t="shared" si="1"/>
        <v>0</v>
      </c>
      <c r="N29" s="145">
        <f t="shared" si="2"/>
        <v>0</v>
      </c>
      <c r="O29" s="145">
        <f t="shared" si="3"/>
        <v>0</v>
      </c>
      <c r="P29" s="145">
        <f t="shared" si="4"/>
        <v>0</v>
      </c>
    </row>
    <row r="30" spans="2:16" hidden="1" x14ac:dyDescent="0.25">
      <c r="C30" s="23"/>
      <c r="D30" s="23"/>
      <c r="E30" s="23"/>
      <c r="F30">
        <f>'EST HRS (Sub-6)'!$Y$80</f>
        <v>0</v>
      </c>
      <c r="G30" s="23"/>
      <c r="H30" s="189"/>
      <c r="I30" s="25"/>
      <c r="J30" s="24">
        <f t="shared" si="0"/>
        <v>0</v>
      </c>
      <c r="M30" s="145">
        <f t="shared" si="1"/>
        <v>0</v>
      </c>
      <c r="N30" s="145">
        <f t="shared" si="2"/>
        <v>0</v>
      </c>
      <c r="O30" s="145">
        <f t="shared" si="3"/>
        <v>0</v>
      </c>
      <c r="P30" s="145">
        <f t="shared" si="4"/>
        <v>0</v>
      </c>
    </row>
    <row r="31" spans="2:16" x14ac:dyDescent="0.25">
      <c r="C31" s="23"/>
      <c r="D31" s="23"/>
      <c r="E31" s="23"/>
      <c r="F31" s="22"/>
      <c r="G31" s="23"/>
      <c r="H31" s="24"/>
      <c r="I31" s="25"/>
      <c r="J31" s="28"/>
    </row>
    <row r="32" spans="2:16" x14ac:dyDescent="0.25">
      <c r="C32" s="23"/>
      <c r="D32" s="26" t="s">
        <v>5</v>
      </c>
      <c r="E32" s="29" t="s">
        <v>5</v>
      </c>
      <c r="F32" s="30">
        <f>SUM(F11:F30)</f>
        <v>125</v>
      </c>
      <c r="G32" s="26"/>
      <c r="H32" s="26"/>
      <c r="I32" s="29" t="s">
        <v>15</v>
      </c>
      <c r="J32" s="32">
        <f>SUM(J11:J31)</f>
        <v>5497</v>
      </c>
    </row>
    <row r="33" spans="3:10" hidden="1" x14ac:dyDescent="0.25">
      <c r="C33" s="23"/>
      <c r="D33" s="26"/>
      <c r="E33" s="31"/>
      <c r="F33" s="27"/>
      <c r="G33" s="26"/>
      <c r="H33" s="26"/>
      <c r="I33" s="29"/>
      <c r="J33" s="80"/>
    </row>
    <row r="34" spans="3:10" hidden="1" x14ac:dyDescent="0.25">
      <c r="C34" s="14"/>
      <c r="D34" s="26"/>
      <c r="E34" s="26"/>
      <c r="F34" s="26"/>
      <c r="G34" s="26"/>
      <c r="H34" s="26"/>
    </row>
    <row r="35" spans="3:10" x14ac:dyDescent="0.25">
      <c r="C35" s="14"/>
      <c r="D35" s="23"/>
      <c r="E35" s="23"/>
      <c r="F35" s="23"/>
      <c r="G35" s="23"/>
      <c r="H35" s="23"/>
      <c r="I35" s="23"/>
      <c r="J35" s="33"/>
    </row>
    <row r="36" spans="3:10" x14ac:dyDescent="0.25">
      <c r="C36" s="17" t="s">
        <v>16</v>
      </c>
      <c r="D36" s="34"/>
      <c r="E36" s="34"/>
      <c r="F36" s="34"/>
      <c r="G36" s="34"/>
      <c r="H36" s="34"/>
      <c r="I36" s="34"/>
      <c r="J36" s="35"/>
    </row>
    <row r="37" spans="3:10" x14ac:dyDescent="0.25">
      <c r="C37" s="23" t="s">
        <v>17</v>
      </c>
      <c r="D37" s="190">
        <v>1.9188000000000001</v>
      </c>
      <c r="E37" s="70"/>
      <c r="F37" s="70" t="s">
        <v>352</v>
      </c>
      <c r="G37" s="70"/>
      <c r="H37" s="70"/>
      <c r="I37" s="70"/>
      <c r="J37" s="189">
        <f>+J32*D37</f>
        <v>10547.643600000001</v>
      </c>
    </row>
    <row r="38" spans="3:10" x14ac:dyDescent="0.25">
      <c r="C38" s="26" t="s">
        <v>19</v>
      </c>
      <c r="D38" s="138">
        <v>0.28499999999999998</v>
      </c>
      <c r="E38" s="72"/>
      <c r="F38" s="72" t="s">
        <v>20</v>
      </c>
      <c r="G38" s="72"/>
      <c r="H38" s="72"/>
      <c r="I38" s="72"/>
      <c r="J38" s="189">
        <f>+J32*D38</f>
        <v>1566.6449999999998</v>
      </c>
    </row>
    <row r="39" spans="3:10" x14ac:dyDescent="0.25">
      <c r="C39" s="34"/>
      <c r="D39" s="77"/>
      <c r="E39" s="77"/>
      <c r="F39" s="77"/>
      <c r="G39" s="77"/>
      <c r="H39" s="77"/>
      <c r="I39" s="77"/>
      <c r="J39" s="214"/>
    </row>
    <row r="40" spans="3:10" x14ac:dyDescent="0.25">
      <c r="C40" s="14" t="s">
        <v>21</v>
      </c>
      <c r="D40" s="215"/>
      <c r="E40" s="215"/>
      <c r="F40" s="215"/>
      <c r="G40" s="215"/>
      <c r="H40" s="215"/>
      <c r="I40" s="215"/>
      <c r="J40" s="216">
        <f>SUM(J32:J38)</f>
        <v>17611.2886</v>
      </c>
    </row>
    <row r="41" spans="3:10" x14ac:dyDescent="0.25">
      <c r="C41" s="23"/>
      <c r="D41" s="70"/>
      <c r="E41" s="70"/>
      <c r="F41" s="70"/>
      <c r="G41" s="70"/>
      <c r="H41" s="70"/>
      <c r="I41" s="70"/>
      <c r="J41" s="217"/>
    </row>
    <row r="42" spans="3:10" x14ac:dyDescent="0.25">
      <c r="C42" s="17" t="s">
        <v>22</v>
      </c>
      <c r="D42" s="77"/>
      <c r="E42" s="77"/>
      <c r="F42" s="77"/>
      <c r="G42" s="77"/>
      <c r="H42" s="77"/>
      <c r="I42" s="77"/>
      <c r="J42" s="218" t="s">
        <v>14</v>
      </c>
    </row>
    <row r="43" spans="3:10" s="164" customFormat="1" x14ac:dyDescent="0.25">
      <c r="C43" s="196" t="s">
        <v>344</v>
      </c>
      <c r="D43" s="224" t="s">
        <v>346</v>
      </c>
      <c r="E43" s="224"/>
      <c r="F43" s="224" t="s">
        <v>347</v>
      </c>
      <c r="G43" s="224"/>
      <c r="H43" s="224" t="s">
        <v>345</v>
      </c>
      <c r="I43" s="72"/>
      <c r="J43" s="223"/>
    </row>
    <row r="44" spans="3:10" x14ac:dyDescent="0.25">
      <c r="C44" s="38" t="s">
        <v>363</v>
      </c>
      <c r="D44" s="191" t="s">
        <v>367</v>
      </c>
      <c r="E44" s="79"/>
      <c r="F44" s="192">
        <v>0.54</v>
      </c>
      <c r="G44" s="202"/>
      <c r="H44" s="79">
        <v>250</v>
      </c>
      <c r="I44" s="79"/>
      <c r="J44" s="189">
        <f>F44*H44</f>
        <v>135</v>
      </c>
    </row>
    <row r="45" spans="3:10" hidden="1" x14ac:dyDescent="0.25">
      <c r="C45" s="38"/>
      <c r="D45" s="191"/>
      <c r="E45" s="79"/>
      <c r="F45" s="192"/>
      <c r="G45" s="202"/>
      <c r="H45" s="79"/>
      <c r="I45" s="79"/>
      <c r="J45" s="189"/>
    </row>
    <row r="46" spans="3:10" hidden="1" x14ac:dyDescent="0.25">
      <c r="C46" s="38"/>
      <c r="D46" s="191"/>
      <c r="E46" s="79"/>
      <c r="F46" s="192"/>
      <c r="G46" s="202"/>
      <c r="H46" s="79"/>
      <c r="I46" s="79"/>
      <c r="J46" s="189"/>
    </row>
    <row r="47" spans="3:10" x14ac:dyDescent="0.25">
      <c r="C47" s="38" t="s">
        <v>23</v>
      </c>
      <c r="D47" s="191" t="s">
        <v>361</v>
      </c>
      <c r="E47" s="79"/>
      <c r="F47" s="192">
        <v>0.1</v>
      </c>
      <c r="G47" s="202"/>
      <c r="H47" s="79">
        <v>500</v>
      </c>
      <c r="I47" s="79"/>
      <c r="J47" s="189">
        <f>F47*H47</f>
        <v>50</v>
      </c>
    </row>
    <row r="48" spans="3:10" hidden="1" x14ac:dyDescent="0.25">
      <c r="C48" s="38"/>
      <c r="D48" s="191"/>
      <c r="E48" s="79"/>
      <c r="F48" s="192"/>
      <c r="G48" s="202"/>
      <c r="H48" s="79"/>
      <c r="I48" s="79"/>
      <c r="J48" s="189"/>
    </row>
    <row r="49" spans="3:10" hidden="1" x14ac:dyDescent="0.25">
      <c r="C49" s="38"/>
      <c r="D49" s="191"/>
      <c r="E49" s="79"/>
      <c r="F49" s="192"/>
      <c r="G49" s="202"/>
      <c r="H49" s="79"/>
      <c r="I49" s="79"/>
      <c r="J49" s="189"/>
    </row>
    <row r="50" spans="3:10" x14ac:dyDescent="0.25">
      <c r="C50" s="79" t="s">
        <v>316</v>
      </c>
      <c r="D50" s="191" t="s">
        <v>368</v>
      </c>
      <c r="E50" s="79"/>
      <c r="F50" s="192">
        <v>350</v>
      </c>
      <c r="G50" s="202"/>
      <c r="H50" s="79">
        <v>1</v>
      </c>
      <c r="I50" s="79"/>
      <c r="J50" s="189">
        <v>350</v>
      </c>
    </row>
    <row r="51" spans="3:10" x14ac:dyDescent="0.25">
      <c r="C51" s="79" t="s">
        <v>315</v>
      </c>
      <c r="D51" s="191" t="s">
        <v>368</v>
      </c>
      <c r="E51" s="79"/>
      <c r="F51" s="192">
        <v>300</v>
      </c>
      <c r="G51" s="202"/>
      <c r="H51" s="79">
        <v>1</v>
      </c>
      <c r="I51" s="79"/>
      <c r="J51" s="189">
        <v>300</v>
      </c>
    </row>
    <row r="52" spans="3:10" hidden="1" x14ac:dyDescent="0.25">
      <c r="C52" s="38"/>
      <c r="D52" s="191"/>
      <c r="E52" s="79"/>
      <c r="F52" s="192"/>
      <c r="G52" s="202"/>
      <c r="H52" s="79"/>
      <c r="I52" s="79"/>
      <c r="J52" s="189"/>
    </row>
    <row r="53" spans="3:10" x14ac:dyDescent="0.25">
      <c r="C53" s="38" t="s">
        <v>102</v>
      </c>
      <c r="D53" s="191" t="s">
        <v>361</v>
      </c>
      <c r="E53" s="79"/>
      <c r="F53" s="192">
        <v>10</v>
      </c>
      <c r="G53" s="202"/>
      <c r="H53" s="79">
        <v>5</v>
      </c>
      <c r="I53" s="79"/>
      <c r="J53" s="189">
        <f>F53*H53</f>
        <v>50</v>
      </c>
    </row>
    <row r="54" spans="3:10" x14ac:dyDescent="0.25">
      <c r="C54" s="43"/>
      <c r="D54" s="86"/>
      <c r="E54" s="211"/>
      <c r="F54" s="193"/>
      <c r="G54" s="210"/>
      <c r="H54" s="211"/>
      <c r="I54" s="211"/>
      <c r="J54" s="219"/>
    </row>
    <row r="55" spans="3:10" x14ac:dyDescent="0.25">
      <c r="C55" s="22"/>
      <c r="D55" s="23"/>
      <c r="E55" s="23"/>
      <c r="F55" s="11"/>
      <c r="G55" s="23"/>
      <c r="H55" s="24"/>
      <c r="I55" s="31" t="s">
        <v>26</v>
      </c>
      <c r="J55" s="32">
        <f>SUM(J44:J54)</f>
        <v>885</v>
      </c>
    </row>
    <row r="56" spans="3:10" x14ac:dyDescent="0.25">
      <c r="C56" s="22"/>
      <c r="D56" s="23"/>
      <c r="E56" s="23"/>
      <c r="F56" s="22"/>
      <c r="G56" s="23"/>
      <c r="H56" s="24"/>
      <c r="I56" s="31"/>
      <c r="J56" s="59"/>
    </row>
    <row r="57" spans="3:10" ht="15.6" x14ac:dyDescent="0.3">
      <c r="C57" s="23"/>
      <c r="D57" s="23"/>
      <c r="E57" s="23"/>
      <c r="F57" s="23"/>
      <c r="G57" s="23"/>
      <c r="H57" s="63" t="s">
        <v>30</v>
      </c>
      <c r="I57" s="14"/>
      <c r="J57" s="32">
        <f>J55+J40</f>
        <v>18496.2886</v>
      </c>
    </row>
    <row r="58" spans="3:10" ht="14.4" thickBot="1" x14ac:dyDescent="0.3">
      <c r="C58" s="23"/>
      <c r="D58" s="23"/>
      <c r="E58" s="23"/>
      <c r="F58" s="23"/>
      <c r="G58" s="23"/>
      <c r="H58" s="23"/>
      <c r="I58" s="23"/>
      <c r="J58" s="60"/>
    </row>
    <row r="59" spans="3:10" ht="18" thickBot="1" x14ac:dyDescent="0.35">
      <c r="C59" s="54" t="str">
        <f>+C5&amp;" Total Cost:"</f>
        <v>Subconsultant 6 -- GEOTECHNICAL Total Cost:</v>
      </c>
      <c r="D59" s="11"/>
      <c r="E59" s="11"/>
      <c r="F59" s="11"/>
      <c r="G59" s="11"/>
      <c r="H59" s="54" t="s">
        <v>31</v>
      </c>
      <c r="I59" s="11"/>
      <c r="J59" s="55">
        <f>ROUND(J57,0)</f>
        <v>18496</v>
      </c>
    </row>
    <row r="60" spans="3:10" x14ac:dyDescent="0.25">
      <c r="C60" s="11"/>
      <c r="D60" s="11"/>
      <c r="E60" s="11"/>
      <c r="F60" s="11"/>
      <c r="G60" s="11"/>
      <c r="H60" s="11"/>
      <c r="I60" s="11"/>
      <c r="J60" s="12"/>
    </row>
    <row r="61" spans="3:10" x14ac:dyDescent="0.25">
      <c r="C61" s="11"/>
      <c r="D61" s="11"/>
      <c r="E61" s="11"/>
      <c r="F61" s="11"/>
      <c r="G61" s="11"/>
      <c r="H61" s="11"/>
      <c r="I61" s="11"/>
      <c r="J61" s="12"/>
    </row>
  </sheetData>
  <mergeCells count="4">
    <mergeCell ref="C3:J3"/>
    <mergeCell ref="C4:J4"/>
    <mergeCell ref="C5:J5"/>
    <mergeCell ref="C6:J6"/>
  </mergeCells>
  <printOptions horizontalCentered="1"/>
  <pageMargins left="0.7" right="0.7" top="0.75" bottom="1.25" header="0.3" footer="0.64"/>
  <pageSetup scale="84" orientation="portrait" r:id="rId1"/>
  <headerFooter>
    <oddFooter>&amp;L&amp;"Arial,Bold"&amp;14Exhibit E-g&amp;C&amp;"Arial,Bold"&amp;14Y-11834&amp;R&amp;"Arial,Bold"&amp;14Page 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AA80"/>
  <sheetViews>
    <sheetView zoomScale="75" zoomScaleNormal="75" workbookViewId="0">
      <pane ySplit="10" topLeftCell="A11" activePane="bottomLeft" state="frozen"/>
      <selection activeCell="C12" sqref="C12"/>
      <selection pane="bottomLeft" activeCell="I48" sqref="I48"/>
    </sheetView>
  </sheetViews>
  <sheetFormatPr defaultRowHeight="13.8" x14ac:dyDescent="0.25"/>
  <cols>
    <col min="1" max="1" width="6.69921875" customWidth="1"/>
    <col min="2" max="2" width="4.59765625" customWidth="1"/>
    <col min="4" max="4" width="5.69921875" customWidth="1"/>
    <col min="5" max="5" width="21.8984375" customWidth="1"/>
    <col min="6" max="13" width="12" customWidth="1"/>
    <col min="14" max="25" width="0" hidden="1" customWidth="1"/>
    <col min="26" max="26" width="9.3984375" customWidth="1"/>
    <col min="27" max="27" width="10.19921875" style="140" customWidth="1"/>
  </cols>
  <sheetData>
    <row r="5" spans="1:27" ht="36" customHeight="1" x14ac:dyDescent="0.3">
      <c r="A5" s="231" t="s">
        <v>387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</row>
    <row r="6" spans="1:27" ht="17.399999999999999" x14ac:dyDescent="0.3">
      <c r="A6" s="61" t="s">
        <v>412</v>
      </c>
    </row>
    <row r="7" spans="1:27" hidden="1" x14ac:dyDescent="0.25">
      <c r="A7" s="3"/>
      <c r="B7" s="2"/>
      <c r="C7" s="2"/>
      <c r="D7" s="2"/>
      <c r="E7" s="2"/>
      <c r="F7" s="139">
        <f>'EST COST (Sub-7)'!$P11</f>
        <v>172.75059999999999</v>
      </c>
      <c r="G7" s="139">
        <f>'EST COST (Sub-7)'!$P12</f>
        <v>158.81909999999999</v>
      </c>
      <c r="H7" s="139">
        <f>'EST COST (Sub-7)'!$P13</f>
        <v>128.16980000000001</v>
      </c>
      <c r="I7" s="139">
        <f>'EST COST (Sub-7)'!$P14</f>
        <v>117.02459999999999</v>
      </c>
      <c r="J7" s="139">
        <f>'EST COST (Sub-7)'!$P15</f>
        <v>103.09310000000001</v>
      </c>
      <c r="K7" s="139">
        <f>'EST COST (Sub-7)'!$P16</f>
        <v>94.734200000000001</v>
      </c>
      <c r="L7" s="139">
        <f>'EST COST (Sub-7)'!$P17</f>
        <v>103.09310000000001</v>
      </c>
      <c r="M7" s="139">
        <f>'EST COST (Sub-7)'!$P18</f>
        <v>80.802700000000002</v>
      </c>
      <c r="N7" s="2"/>
      <c r="O7" s="58" t="s">
        <v>27</v>
      </c>
      <c r="AA7" s="57"/>
    </row>
    <row r="8" spans="1:27" s="164" customFormat="1" ht="18" thickBot="1" x14ac:dyDescent="0.35">
      <c r="A8" s="1" t="s">
        <v>0</v>
      </c>
      <c r="B8" s="2"/>
      <c r="C8" s="2"/>
      <c r="D8" s="2"/>
      <c r="E8" s="2"/>
      <c r="F8" s="139"/>
      <c r="G8" s="139"/>
      <c r="H8" s="139"/>
      <c r="I8" s="139"/>
      <c r="J8" s="139"/>
      <c r="K8" s="139"/>
      <c r="L8" s="139"/>
      <c r="M8" s="139"/>
      <c r="N8" s="2"/>
      <c r="O8" s="58"/>
      <c r="AA8" s="57"/>
    </row>
    <row r="9" spans="1:27" ht="27" thickBot="1" x14ac:dyDescent="0.3">
      <c r="A9" s="4" t="s">
        <v>2</v>
      </c>
      <c r="B9" s="4"/>
      <c r="C9" s="5"/>
      <c r="D9" s="6" t="s">
        <v>3</v>
      </c>
      <c r="E9" s="5" t="s">
        <v>4</v>
      </c>
      <c r="F9" s="173" t="s">
        <v>289</v>
      </c>
      <c r="G9" s="173" t="s">
        <v>288</v>
      </c>
      <c r="H9" s="173" t="s">
        <v>287</v>
      </c>
      <c r="I9" s="173" t="s">
        <v>286</v>
      </c>
      <c r="J9" s="173" t="s">
        <v>285</v>
      </c>
      <c r="K9" s="173" t="s">
        <v>284</v>
      </c>
      <c r="L9" s="173" t="s">
        <v>283</v>
      </c>
      <c r="M9" s="173" t="s">
        <v>282</v>
      </c>
      <c r="N9" s="173">
        <v>9</v>
      </c>
      <c r="O9" s="173">
        <v>10</v>
      </c>
      <c r="P9" s="173">
        <v>11</v>
      </c>
      <c r="Q9" s="173">
        <v>12</v>
      </c>
      <c r="R9" s="173">
        <v>13</v>
      </c>
      <c r="S9" s="173">
        <v>14</v>
      </c>
      <c r="T9" s="173">
        <v>15</v>
      </c>
      <c r="U9" s="173">
        <v>16</v>
      </c>
      <c r="V9" s="173">
        <v>17</v>
      </c>
      <c r="W9" s="173">
        <v>18</v>
      </c>
      <c r="X9" s="173">
        <v>19</v>
      </c>
      <c r="Y9" s="173">
        <v>20</v>
      </c>
      <c r="Z9" s="173" t="s">
        <v>5</v>
      </c>
      <c r="AA9" s="141" t="s">
        <v>319</v>
      </c>
    </row>
    <row r="10" spans="1:27" x14ac:dyDescent="0.25">
      <c r="A10" s="8"/>
      <c r="B10" s="9"/>
      <c r="C10" s="9"/>
      <c r="D10" s="9"/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47"/>
    </row>
    <row r="11" spans="1:27" x14ac:dyDescent="0.25">
      <c r="A11" s="95" t="s">
        <v>145</v>
      </c>
      <c r="B11" s="96" t="s">
        <v>6</v>
      </c>
      <c r="C11" s="97"/>
      <c r="D11" s="97"/>
      <c r="E11" s="97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9">
        <f>SUM(Z12:Z24)</f>
        <v>24</v>
      </c>
      <c r="AA11" s="142">
        <f>SUM(AA12:AA24)</f>
        <v>3482</v>
      </c>
    </row>
    <row r="12" spans="1:27" ht="15" hidden="1" x14ac:dyDescent="0.25">
      <c r="A12" s="100"/>
      <c r="B12" s="101">
        <v>1.1000000000000001</v>
      </c>
      <c r="C12" s="101" t="s">
        <v>6</v>
      </c>
      <c r="D12" s="101"/>
      <c r="E12" s="101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3">
        <f>SUM(F12:Y12)</f>
        <v>0</v>
      </c>
      <c r="AA12" s="143">
        <f>ROUND(SUMPRODUCT($F$7:$Y$7,F12:Y12),0)</f>
        <v>0</v>
      </c>
    </row>
    <row r="13" spans="1:27" ht="15" hidden="1" x14ac:dyDescent="0.25">
      <c r="A13" s="100"/>
      <c r="B13" s="101">
        <v>1.2</v>
      </c>
      <c r="C13" s="104" t="s">
        <v>336</v>
      </c>
      <c r="D13" s="104"/>
      <c r="E13" s="101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65">
        <f t="shared" ref="Z13:Z24" si="0">SUM(F13:Y13)</f>
        <v>0</v>
      </c>
      <c r="AA13" s="143">
        <f t="shared" ref="AA13:AA24" si="1">ROUND(SUMPRODUCT($F$7:$Y$7,F13:Y13),0)</f>
        <v>0</v>
      </c>
    </row>
    <row r="14" spans="1:27" hidden="1" x14ac:dyDescent="0.25">
      <c r="A14" s="105"/>
      <c r="B14" s="101">
        <v>1.3</v>
      </c>
      <c r="C14" s="101" t="s">
        <v>336</v>
      </c>
      <c r="D14" s="101"/>
      <c r="E14" s="101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65">
        <f t="shared" si="0"/>
        <v>0</v>
      </c>
      <c r="AA14" s="143">
        <f t="shared" si="1"/>
        <v>0</v>
      </c>
    </row>
    <row r="15" spans="1:27" hidden="1" x14ac:dyDescent="0.25">
      <c r="A15" s="105"/>
      <c r="B15" s="101">
        <v>1.4</v>
      </c>
      <c r="C15" s="101" t="s">
        <v>36</v>
      </c>
      <c r="D15" s="101"/>
      <c r="E15" s="101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65">
        <f t="shared" si="0"/>
        <v>0</v>
      </c>
      <c r="AA15" s="143">
        <f t="shared" si="1"/>
        <v>0</v>
      </c>
    </row>
    <row r="16" spans="1:27" hidden="1" x14ac:dyDescent="0.25">
      <c r="A16" s="105"/>
      <c r="B16" s="101">
        <v>1.5</v>
      </c>
      <c r="C16" s="101" t="s">
        <v>37</v>
      </c>
      <c r="D16" s="101"/>
      <c r="E16" s="101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65">
        <f t="shared" si="0"/>
        <v>0</v>
      </c>
      <c r="AA16" s="143">
        <f t="shared" si="1"/>
        <v>0</v>
      </c>
    </row>
    <row r="17" spans="1:27" x14ac:dyDescent="0.25">
      <c r="A17" s="105"/>
      <c r="B17" s="101">
        <v>1.4</v>
      </c>
      <c r="C17" s="101" t="s">
        <v>38</v>
      </c>
      <c r="D17" s="101"/>
      <c r="E17" s="101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65">
        <f t="shared" si="0"/>
        <v>0</v>
      </c>
      <c r="AA17" s="143">
        <f t="shared" si="1"/>
        <v>0</v>
      </c>
    </row>
    <row r="18" spans="1:27" x14ac:dyDescent="0.25">
      <c r="A18" s="105"/>
      <c r="B18" s="101"/>
      <c r="C18" s="106" t="s">
        <v>364</v>
      </c>
      <c r="D18" s="101"/>
      <c r="E18" s="101" t="s">
        <v>39</v>
      </c>
      <c r="F18" s="103"/>
      <c r="G18" s="103">
        <v>4</v>
      </c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65">
        <f t="shared" si="0"/>
        <v>4</v>
      </c>
      <c r="AA18" s="143">
        <f t="shared" si="1"/>
        <v>635</v>
      </c>
    </row>
    <row r="19" spans="1:27" x14ac:dyDescent="0.25">
      <c r="A19" s="105"/>
      <c r="B19" s="101"/>
      <c r="C19" s="106" t="s">
        <v>365</v>
      </c>
      <c r="D19" s="101"/>
      <c r="E19" s="101" t="s">
        <v>40</v>
      </c>
      <c r="F19" s="103">
        <v>4</v>
      </c>
      <c r="G19" s="103">
        <v>4</v>
      </c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65">
        <f t="shared" si="0"/>
        <v>8</v>
      </c>
      <c r="AA19" s="143">
        <f t="shared" si="1"/>
        <v>1326</v>
      </c>
    </row>
    <row r="20" spans="1:27" x14ac:dyDescent="0.25">
      <c r="A20" s="105"/>
      <c r="B20" s="101">
        <v>1.5</v>
      </c>
      <c r="C20" s="101" t="s">
        <v>43</v>
      </c>
      <c r="D20" s="101"/>
      <c r="E20" s="101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65">
        <f t="shared" si="0"/>
        <v>0</v>
      </c>
      <c r="AA20" s="143">
        <f t="shared" si="1"/>
        <v>0</v>
      </c>
    </row>
    <row r="21" spans="1:27" x14ac:dyDescent="0.25">
      <c r="A21" s="105"/>
      <c r="B21" s="101">
        <v>1.6</v>
      </c>
      <c r="C21" s="101" t="s">
        <v>41</v>
      </c>
      <c r="D21" s="101"/>
      <c r="E21" s="101"/>
      <c r="F21" s="103">
        <v>6</v>
      </c>
      <c r="G21" s="103"/>
      <c r="H21" s="103"/>
      <c r="I21" s="103"/>
      <c r="J21" s="103"/>
      <c r="K21" s="103"/>
      <c r="L21" s="103"/>
      <c r="M21" s="103">
        <v>6</v>
      </c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65">
        <f t="shared" si="0"/>
        <v>12</v>
      </c>
      <c r="AA21" s="143">
        <f t="shared" si="1"/>
        <v>1521</v>
      </c>
    </row>
    <row r="22" spans="1:27" x14ac:dyDescent="0.25">
      <c r="A22" s="105"/>
      <c r="B22" s="107">
        <v>1.7</v>
      </c>
      <c r="C22" s="101" t="s">
        <v>42</v>
      </c>
      <c r="D22" s="101"/>
      <c r="E22" s="101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65">
        <f t="shared" si="0"/>
        <v>0</v>
      </c>
      <c r="AA22" s="143">
        <f t="shared" si="1"/>
        <v>0</v>
      </c>
    </row>
    <row r="23" spans="1:27" hidden="1" x14ac:dyDescent="0.25">
      <c r="A23" s="105"/>
      <c r="B23" s="104">
        <v>1.1000000000000001</v>
      </c>
      <c r="C23" s="101" t="s">
        <v>44</v>
      </c>
      <c r="D23" s="101"/>
      <c r="E23" s="101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65">
        <f t="shared" si="0"/>
        <v>0</v>
      </c>
      <c r="AA23" s="143">
        <f t="shared" si="1"/>
        <v>0</v>
      </c>
    </row>
    <row r="24" spans="1:27" hidden="1" x14ac:dyDescent="0.25">
      <c r="A24" s="105"/>
      <c r="B24" s="104">
        <v>1.1100000000000001</v>
      </c>
      <c r="C24" s="101" t="s">
        <v>7</v>
      </c>
      <c r="D24" s="101"/>
      <c r="E24" s="101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65">
        <f t="shared" si="0"/>
        <v>0</v>
      </c>
      <c r="AA24" s="143">
        <f t="shared" si="1"/>
        <v>0</v>
      </c>
    </row>
    <row r="25" spans="1:27" hidden="1" x14ac:dyDescent="0.25">
      <c r="A25" s="95" t="s">
        <v>146</v>
      </c>
      <c r="B25" s="96" t="s">
        <v>45</v>
      </c>
      <c r="C25" s="97"/>
      <c r="D25" s="97"/>
      <c r="E25" s="97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9">
        <f>SUM(Z26:Z35)</f>
        <v>0</v>
      </c>
      <c r="AA25" s="142">
        <f>SUM(AA26:AA35)</f>
        <v>0</v>
      </c>
    </row>
    <row r="26" spans="1:27" ht="15" hidden="1" x14ac:dyDescent="0.25">
      <c r="A26" s="100"/>
      <c r="B26" s="101">
        <v>2.1</v>
      </c>
      <c r="C26" s="101" t="s">
        <v>46</v>
      </c>
      <c r="D26" s="101"/>
      <c r="E26" s="101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3">
        <f t="shared" ref="Z26:Z35" si="2">SUM(F26:Y26)</f>
        <v>0</v>
      </c>
      <c r="AA26" s="143">
        <f t="shared" ref="AA26:AA35" si="3">ROUND(SUMPRODUCT($F$7:$Y$7,F26:Y26),0)</f>
        <v>0</v>
      </c>
    </row>
    <row r="27" spans="1:27" ht="15" hidden="1" x14ac:dyDescent="0.25">
      <c r="A27" s="100"/>
      <c r="B27" s="101">
        <v>2.2000000000000002</v>
      </c>
      <c r="C27" s="104" t="s">
        <v>94</v>
      </c>
      <c r="D27" s="104"/>
      <c r="E27" s="101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3">
        <f t="shared" si="2"/>
        <v>0</v>
      </c>
      <c r="AA27" s="143">
        <f t="shared" si="3"/>
        <v>0</v>
      </c>
    </row>
    <row r="28" spans="1:27" hidden="1" x14ac:dyDescent="0.25">
      <c r="A28" s="105"/>
      <c r="B28" s="101">
        <v>2.2999999999999998</v>
      </c>
      <c r="C28" s="101" t="s">
        <v>336</v>
      </c>
      <c r="D28" s="101"/>
      <c r="E28" s="101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>
        <f t="shared" si="2"/>
        <v>0</v>
      </c>
      <c r="AA28" s="143">
        <f t="shared" si="3"/>
        <v>0</v>
      </c>
    </row>
    <row r="29" spans="1:27" hidden="1" x14ac:dyDescent="0.25">
      <c r="A29" s="105"/>
      <c r="B29" s="101">
        <v>2.4</v>
      </c>
      <c r="C29" s="101" t="s">
        <v>48</v>
      </c>
      <c r="D29" s="101"/>
      <c r="E29" s="101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>
        <f t="shared" si="2"/>
        <v>0</v>
      </c>
      <c r="AA29" s="143">
        <f t="shared" si="3"/>
        <v>0</v>
      </c>
    </row>
    <row r="30" spans="1:27" hidden="1" x14ac:dyDescent="0.25">
      <c r="A30" s="105"/>
      <c r="B30" s="101">
        <v>2.5</v>
      </c>
      <c r="C30" s="101" t="s">
        <v>336</v>
      </c>
      <c r="D30" s="101"/>
      <c r="E30" s="101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>
        <f t="shared" si="2"/>
        <v>0</v>
      </c>
      <c r="AA30" s="143">
        <f t="shared" si="3"/>
        <v>0</v>
      </c>
    </row>
    <row r="31" spans="1:27" hidden="1" x14ac:dyDescent="0.25">
      <c r="A31" s="105"/>
      <c r="B31" s="101">
        <v>2.6</v>
      </c>
      <c r="C31" s="101" t="s">
        <v>50</v>
      </c>
      <c r="D31" s="101"/>
      <c r="E31" s="101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>
        <f t="shared" si="2"/>
        <v>0</v>
      </c>
      <c r="AA31" s="143">
        <f t="shared" si="3"/>
        <v>0</v>
      </c>
    </row>
    <row r="32" spans="1:27" hidden="1" x14ac:dyDescent="0.25">
      <c r="A32" s="105"/>
      <c r="B32" s="101">
        <v>2.7</v>
      </c>
      <c r="C32" s="101" t="s">
        <v>336</v>
      </c>
      <c r="D32" s="101"/>
      <c r="E32" s="101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>
        <f t="shared" si="2"/>
        <v>0</v>
      </c>
      <c r="AA32" s="143">
        <f t="shared" si="3"/>
        <v>0</v>
      </c>
    </row>
    <row r="33" spans="1:27" hidden="1" x14ac:dyDescent="0.25">
      <c r="A33" s="105"/>
      <c r="B33" s="101">
        <v>2.8</v>
      </c>
      <c r="C33" s="101" t="s">
        <v>52</v>
      </c>
      <c r="D33" s="101"/>
      <c r="E33" s="101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>
        <f t="shared" si="2"/>
        <v>0</v>
      </c>
      <c r="AA33" s="143">
        <f t="shared" si="3"/>
        <v>0</v>
      </c>
    </row>
    <row r="34" spans="1:27" hidden="1" x14ac:dyDescent="0.25">
      <c r="A34" s="105"/>
      <c r="B34" s="101">
        <v>2.9</v>
      </c>
      <c r="C34" s="101" t="s">
        <v>331</v>
      </c>
      <c r="D34" s="101"/>
      <c r="E34" s="101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>
        <f t="shared" si="2"/>
        <v>0</v>
      </c>
      <c r="AA34" s="143">
        <f t="shared" si="3"/>
        <v>0</v>
      </c>
    </row>
    <row r="35" spans="1:27" hidden="1" x14ac:dyDescent="0.25">
      <c r="A35" s="105"/>
      <c r="B35" s="104">
        <v>2.1</v>
      </c>
      <c r="C35" s="101" t="s">
        <v>54</v>
      </c>
      <c r="D35" s="101"/>
      <c r="E35" s="101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>
        <f t="shared" si="2"/>
        <v>0</v>
      </c>
      <c r="AA35" s="143">
        <f t="shared" si="3"/>
        <v>0</v>
      </c>
    </row>
    <row r="36" spans="1:27" hidden="1" x14ac:dyDescent="0.25">
      <c r="A36" s="95" t="s">
        <v>147</v>
      </c>
      <c r="B36" s="96" t="s">
        <v>95</v>
      </c>
      <c r="C36" s="97"/>
      <c r="D36" s="97"/>
      <c r="E36" s="97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9">
        <f>SUM(Z37:Z41)</f>
        <v>0</v>
      </c>
      <c r="AA36" s="142">
        <f>SUM(AA37:AA41)</f>
        <v>0</v>
      </c>
    </row>
    <row r="37" spans="1:27" hidden="1" x14ac:dyDescent="0.25">
      <c r="A37" s="100"/>
      <c r="B37" s="101">
        <v>3.1</v>
      </c>
      <c r="C37" s="101" t="s">
        <v>58</v>
      </c>
      <c r="D37" s="101"/>
      <c r="E37" s="101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>
        <f>SUM(F37:Y37)</f>
        <v>0</v>
      </c>
      <c r="AA37" s="143">
        <f t="shared" ref="AA37:AA41" si="4">ROUND(SUMPRODUCT($F$7:$Y$7,F37:Y37),0)</f>
        <v>0</v>
      </c>
    </row>
    <row r="38" spans="1:27" hidden="1" x14ac:dyDescent="0.25">
      <c r="A38" s="105"/>
      <c r="B38" s="101">
        <v>3.2</v>
      </c>
      <c r="C38" s="101" t="s">
        <v>55</v>
      </c>
      <c r="D38" s="101"/>
      <c r="E38" s="101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>
        <f>SUM(F38:Y38)</f>
        <v>0</v>
      </c>
      <c r="AA38" s="143">
        <f t="shared" si="4"/>
        <v>0</v>
      </c>
    </row>
    <row r="39" spans="1:27" hidden="1" x14ac:dyDescent="0.25">
      <c r="A39" s="105"/>
      <c r="B39" s="101">
        <v>3.3</v>
      </c>
      <c r="C39" s="101" t="s">
        <v>59</v>
      </c>
      <c r="D39" s="101"/>
      <c r="E39" s="101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>
        <f>SUM(F39:Y39)</f>
        <v>0</v>
      </c>
      <c r="AA39" s="143">
        <f t="shared" si="4"/>
        <v>0</v>
      </c>
    </row>
    <row r="40" spans="1:27" hidden="1" x14ac:dyDescent="0.25">
      <c r="A40" s="105"/>
      <c r="B40" s="101">
        <v>3.4</v>
      </c>
      <c r="C40" s="101" t="s">
        <v>56</v>
      </c>
      <c r="D40" s="101"/>
      <c r="E40" s="101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>
        <f>SUM(F40:Y40)</f>
        <v>0</v>
      </c>
      <c r="AA40" s="143">
        <f t="shared" si="4"/>
        <v>0</v>
      </c>
    </row>
    <row r="41" spans="1:27" hidden="1" x14ac:dyDescent="0.25">
      <c r="A41" s="105"/>
      <c r="B41" s="101">
        <v>3.5</v>
      </c>
      <c r="C41" s="101" t="s">
        <v>57</v>
      </c>
      <c r="D41" s="101"/>
      <c r="E41" s="101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>
        <f>SUM(F41:Y41)</f>
        <v>0</v>
      </c>
      <c r="AA41" s="143">
        <f t="shared" si="4"/>
        <v>0</v>
      </c>
    </row>
    <row r="42" spans="1:27" hidden="1" x14ac:dyDescent="0.25">
      <c r="A42" s="95" t="s">
        <v>148</v>
      </c>
      <c r="B42" s="96" t="s">
        <v>60</v>
      </c>
      <c r="C42" s="97"/>
      <c r="D42" s="97"/>
      <c r="E42" s="97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9">
        <f>SUM(Z43:Z46)</f>
        <v>0</v>
      </c>
      <c r="AA42" s="142">
        <f>SUM(AA43:AA46)</f>
        <v>0</v>
      </c>
    </row>
    <row r="43" spans="1:27" hidden="1" x14ac:dyDescent="0.25">
      <c r="A43" s="100"/>
      <c r="B43" s="101">
        <v>4.0999999999999996</v>
      </c>
      <c r="C43" s="101" t="s">
        <v>61</v>
      </c>
      <c r="D43" s="101"/>
      <c r="E43" s="101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>
        <f>SUM(F43:Y43)</f>
        <v>0</v>
      </c>
      <c r="AA43" s="143">
        <f t="shared" ref="AA43:AA46" si="5">ROUND(SUMPRODUCT($F$7:$Y$7,F43:Y43),0)</f>
        <v>0</v>
      </c>
    </row>
    <row r="44" spans="1:27" hidden="1" x14ac:dyDescent="0.25">
      <c r="A44" s="105"/>
      <c r="B44" s="101">
        <v>4.2</v>
      </c>
      <c r="C44" s="101" t="s">
        <v>96</v>
      </c>
      <c r="D44" s="101"/>
      <c r="E44" s="101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>
        <f>SUM(F44:Y44)</f>
        <v>0</v>
      </c>
      <c r="AA44" s="143">
        <f t="shared" si="5"/>
        <v>0</v>
      </c>
    </row>
    <row r="45" spans="1:27" hidden="1" x14ac:dyDescent="0.25">
      <c r="A45" s="105"/>
      <c r="B45" s="101">
        <v>4.3</v>
      </c>
      <c r="C45" s="101" t="s">
        <v>62</v>
      </c>
      <c r="D45" s="101"/>
      <c r="E45" s="101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>
        <f>SUM(F45:Y45)</f>
        <v>0</v>
      </c>
      <c r="AA45" s="143">
        <f t="shared" si="5"/>
        <v>0</v>
      </c>
    </row>
    <row r="46" spans="1:27" hidden="1" x14ac:dyDescent="0.25">
      <c r="A46" s="105"/>
      <c r="B46" s="101">
        <v>4.4000000000000004</v>
      </c>
      <c r="C46" s="101" t="s">
        <v>63</v>
      </c>
      <c r="D46" s="101"/>
      <c r="E46" s="101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>
        <f>SUM(F46:Y46)</f>
        <v>0</v>
      </c>
      <c r="AA46" s="143">
        <f t="shared" si="5"/>
        <v>0</v>
      </c>
    </row>
    <row r="47" spans="1:27" x14ac:dyDescent="0.25">
      <c r="A47" s="95" t="s">
        <v>149</v>
      </c>
      <c r="B47" s="96" t="s">
        <v>64</v>
      </c>
      <c r="C47" s="97"/>
      <c r="D47" s="97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9">
        <f>SUM(Z48:Z51)</f>
        <v>1000</v>
      </c>
      <c r="AA47" s="142">
        <f>SUM(AA48:AA51)</f>
        <v>104274</v>
      </c>
    </row>
    <row r="48" spans="1:27" x14ac:dyDescent="0.25">
      <c r="A48" s="100"/>
      <c r="B48" s="101">
        <v>5.0999999999999996</v>
      </c>
      <c r="C48" s="101" t="s">
        <v>65</v>
      </c>
      <c r="D48" s="101"/>
      <c r="E48" s="101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43">
        <f t="shared" ref="AA48:AA51" si="6">ROUND(SUMPRODUCT($F$7:$Y$7,F48:Y48),0)</f>
        <v>0</v>
      </c>
    </row>
    <row r="49" spans="1:27" x14ac:dyDescent="0.25">
      <c r="A49" s="105"/>
      <c r="B49" s="101"/>
      <c r="C49" s="101" t="s">
        <v>103</v>
      </c>
      <c r="D49" s="101"/>
      <c r="E49" s="101" t="s">
        <v>66</v>
      </c>
      <c r="F49" s="103"/>
      <c r="G49" s="103">
        <v>4</v>
      </c>
      <c r="H49" s="103">
        <v>16</v>
      </c>
      <c r="I49" s="103">
        <v>40</v>
      </c>
      <c r="J49" s="103">
        <v>12</v>
      </c>
      <c r="K49" s="103">
        <v>40</v>
      </c>
      <c r="L49" s="103">
        <v>60</v>
      </c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>
        <f>SUM(F49:Y49)</f>
        <v>172</v>
      </c>
      <c r="AA49" s="143">
        <f t="shared" si="6"/>
        <v>18579</v>
      </c>
    </row>
    <row r="50" spans="1:27" x14ac:dyDescent="0.25">
      <c r="A50" s="105"/>
      <c r="B50" s="101"/>
      <c r="C50" s="101" t="s">
        <v>104</v>
      </c>
      <c r="D50" s="101"/>
      <c r="E50" s="101" t="s">
        <v>67</v>
      </c>
      <c r="F50" s="103"/>
      <c r="G50" s="103">
        <v>4</v>
      </c>
      <c r="H50" s="103">
        <v>60</v>
      </c>
      <c r="I50" s="103"/>
      <c r="J50" s="103">
        <v>80</v>
      </c>
      <c r="K50" s="103">
        <v>300</v>
      </c>
      <c r="L50" s="103">
        <v>120</v>
      </c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>
        <f>SUM(F50:Y50)</f>
        <v>564</v>
      </c>
      <c r="AA50" s="143">
        <f t="shared" si="6"/>
        <v>57364</v>
      </c>
    </row>
    <row r="51" spans="1:27" x14ac:dyDescent="0.25">
      <c r="A51" s="105"/>
      <c r="B51" s="101"/>
      <c r="C51" s="101" t="s">
        <v>105</v>
      </c>
      <c r="D51" s="101"/>
      <c r="E51" s="101" t="s">
        <v>68</v>
      </c>
      <c r="F51" s="103"/>
      <c r="G51" s="103">
        <v>4</v>
      </c>
      <c r="H51" s="103">
        <v>40</v>
      </c>
      <c r="I51" s="103">
        <v>40</v>
      </c>
      <c r="J51" s="103">
        <v>60</v>
      </c>
      <c r="K51" s="103">
        <v>80</v>
      </c>
      <c r="L51" s="103">
        <v>40</v>
      </c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>
        <f>SUM(F51:Y51)</f>
        <v>264</v>
      </c>
      <c r="AA51" s="143">
        <f t="shared" si="6"/>
        <v>28331</v>
      </c>
    </row>
    <row r="52" spans="1:27" hidden="1" x14ac:dyDescent="0.25">
      <c r="A52" s="95" t="s">
        <v>150</v>
      </c>
      <c r="B52" s="96" t="s">
        <v>69</v>
      </c>
      <c r="C52" s="97"/>
      <c r="D52" s="97"/>
      <c r="E52" s="97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9">
        <f>SUM(Z53:Z62)</f>
        <v>0</v>
      </c>
      <c r="AA52" s="142">
        <f>SUM(AA53:AA62)</f>
        <v>0</v>
      </c>
    </row>
    <row r="53" spans="1:27" hidden="1" x14ac:dyDescent="0.25">
      <c r="A53" s="100"/>
      <c r="B53" s="101">
        <v>6.1</v>
      </c>
      <c r="C53" s="101" t="s">
        <v>70</v>
      </c>
      <c r="D53" s="101"/>
      <c r="E53" s="101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>
        <f t="shared" ref="Z53:Z62" si="7">SUM(F53:Y53)</f>
        <v>0</v>
      </c>
      <c r="AA53" s="143">
        <f t="shared" ref="AA53:AA62" si="8">ROUND(SUMPRODUCT($F$7:$Y$7,F53:Y53),0)</f>
        <v>0</v>
      </c>
    </row>
    <row r="54" spans="1:27" hidden="1" x14ac:dyDescent="0.25">
      <c r="A54" s="105"/>
      <c r="B54" s="101">
        <v>6.2</v>
      </c>
      <c r="C54" s="101" t="s">
        <v>97</v>
      </c>
      <c r="D54" s="101"/>
      <c r="E54" s="101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>
        <f t="shared" si="7"/>
        <v>0</v>
      </c>
      <c r="AA54" s="143">
        <f t="shared" si="8"/>
        <v>0</v>
      </c>
    </row>
    <row r="55" spans="1:27" hidden="1" x14ac:dyDescent="0.25">
      <c r="A55" s="105"/>
      <c r="B55" s="101"/>
      <c r="C55" s="101" t="s">
        <v>109</v>
      </c>
      <c r="D55" s="101"/>
      <c r="E55" s="101" t="s">
        <v>117</v>
      </c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>
        <f t="shared" si="7"/>
        <v>0</v>
      </c>
      <c r="AA55" s="143">
        <f t="shared" si="8"/>
        <v>0</v>
      </c>
    </row>
    <row r="56" spans="1:27" hidden="1" x14ac:dyDescent="0.25">
      <c r="A56" s="105"/>
      <c r="B56" s="101"/>
      <c r="C56" s="101" t="s">
        <v>110</v>
      </c>
      <c r="D56" s="101"/>
      <c r="E56" s="101" t="s">
        <v>118</v>
      </c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>
        <f t="shared" si="7"/>
        <v>0</v>
      </c>
      <c r="AA56" s="143">
        <f t="shared" si="8"/>
        <v>0</v>
      </c>
    </row>
    <row r="57" spans="1:27" hidden="1" x14ac:dyDescent="0.25">
      <c r="A57" s="105"/>
      <c r="B57" s="101"/>
      <c r="C57" s="101" t="s">
        <v>111</v>
      </c>
      <c r="D57" s="101"/>
      <c r="E57" s="101" t="s">
        <v>119</v>
      </c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>
        <f t="shared" si="7"/>
        <v>0</v>
      </c>
      <c r="AA57" s="143">
        <f t="shared" si="8"/>
        <v>0</v>
      </c>
    </row>
    <row r="58" spans="1:27" hidden="1" x14ac:dyDescent="0.25">
      <c r="A58" s="105"/>
      <c r="B58" s="101"/>
      <c r="C58" s="101" t="s">
        <v>112</v>
      </c>
      <c r="D58" s="101"/>
      <c r="E58" s="101" t="s">
        <v>121</v>
      </c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>
        <f t="shared" si="7"/>
        <v>0</v>
      </c>
      <c r="AA58" s="143">
        <f t="shared" si="8"/>
        <v>0</v>
      </c>
    </row>
    <row r="59" spans="1:27" hidden="1" x14ac:dyDescent="0.25">
      <c r="A59" s="105"/>
      <c r="B59" s="101"/>
      <c r="C59" s="101" t="s">
        <v>113</v>
      </c>
      <c r="D59" s="101"/>
      <c r="E59" s="101" t="s">
        <v>120</v>
      </c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>
        <f t="shared" si="7"/>
        <v>0</v>
      </c>
      <c r="AA59" s="143">
        <f t="shared" si="8"/>
        <v>0</v>
      </c>
    </row>
    <row r="60" spans="1:27" hidden="1" x14ac:dyDescent="0.25">
      <c r="A60" s="105"/>
      <c r="B60" s="101"/>
      <c r="C60" s="101" t="s">
        <v>114</v>
      </c>
      <c r="D60" s="101"/>
      <c r="E60" s="101" t="s">
        <v>122</v>
      </c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>
        <f t="shared" si="7"/>
        <v>0</v>
      </c>
      <c r="AA60" s="143">
        <f t="shared" si="8"/>
        <v>0</v>
      </c>
    </row>
    <row r="61" spans="1:27" hidden="1" x14ac:dyDescent="0.25">
      <c r="A61" s="105"/>
      <c r="B61" s="101"/>
      <c r="C61" s="101" t="s">
        <v>115</v>
      </c>
      <c r="D61" s="101"/>
      <c r="E61" s="101" t="s">
        <v>123</v>
      </c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>
        <f t="shared" si="7"/>
        <v>0</v>
      </c>
      <c r="AA61" s="143">
        <f t="shared" si="8"/>
        <v>0</v>
      </c>
    </row>
    <row r="62" spans="1:27" hidden="1" x14ac:dyDescent="0.25">
      <c r="A62" s="105"/>
      <c r="B62" s="101"/>
      <c r="C62" s="101" t="s">
        <v>116</v>
      </c>
      <c r="D62" s="101"/>
      <c r="E62" s="101" t="s">
        <v>124</v>
      </c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>
        <f t="shared" si="7"/>
        <v>0</v>
      </c>
      <c r="AA62" s="143">
        <f t="shared" si="8"/>
        <v>0</v>
      </c>
    </row>
    <row r="63" spans="1:27" hidden="1" x14ac:dyDescent="0.25">
      <c r="A63" s="95" t="s">
        <v>151</v>
      </c>
      <c r="B63" s="96" t="s">
        <v>98</v>
      </c>
      <c r="C63" s="97"/>
      <c r="D63" s="97"/>
      <c r="E63" s="97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9">
        <f>SUM(Z64:Z66)</f>
        <v>0</v>
      </c>
      <c r="AA63" s="142">
        <f>SUM(AA64:AA66)</f>
        <v>0</v>
      </c>
    </row>
    <row r="64" spans="1:27" hidden="1" x14ac:dyDescent="0.25">
      <c r="A64" s="100"/>
      <c r="B64" s="101">
        <v>7.1</v>
      </c>
      <c r="C64" s="101" t="s">
        <v>71</v>
      </c>
      <c r="D64" s="101"/>
      <c r="E64" s="101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>
        <f>SUM(F64:Y64)</f>
        <v>0</v>
      </c>
      <c r="AA64" s="143">
        <f t="shared" ref="AA64:AA66" si="9">ROUND(SUMPRODUCT($F$7:$Y$7,F64:Y64),0)</f>
        <v>0</v>
      </c>
    </row>
    <row r="65" spans="1:27" hidden="1" x14ac:dyDescent="0.25">
      <c r="A65" s="105"/>
      <c r="B65" s="101">
        <v>7.2</v>
      </c>
      <c r="C65" s="101" t="s">
        <v>72</v>
      </c>
      <c r="D65" s="101"/>
      <c r="E65" s="101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>
        <f>SUM(F65:Y65)</f>
        <v>0</v>
      </c>
      <c r="AA65" s="143">
        <f t="shared" si="9"/>
        <v>0</v>
      </c>
    </row>
    <row r="66" spans="1:27" hidden="1" x14ac:dyDescent="0.25">
      <c r="A66" s="105"/>
      <c r="B66" s="101">
        <v>7.3</v>
      </c>
      <c r="C66" s="101" t="s">
        <v>73</v>
      </c>
      <c r="D66" s="101"/>
      <c r="E66" s="101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>
        <f>SUM(F66:Y66)</f>
        <v>0</v>
      </c>
      <c r="AA66" s="143">
        <f t="shared" si="9"/>
        <v>0</v>
      </c>
    </row>
    <row r="67" spans="1:27" hidden="1" x14ac:dyDescent="0.25">
      <c r="A67" s="95" t="s">
        <v>152</v>
      </c>
      <c r="B67" s="96" t="s">
        <v>99</v>
      </c>
      <c r="C67" s="97"/>
      <c r="D67" s="97"/>
      <c r="E67" s="97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9">
        <f>SUM(Z68:Z73)</f>
        <v>0</v>
      </c>
      <c r="AA67" s="142">
        <f>SUM(AA68:AA73)</f>
        <v>0</v>
      </c>
    </row>
    <row r="68" spans="1:27" hidden="1" x14ac:dyDescent="0.25">
      <c r="A68" s="100"/>
      <c r="B68" s="101">
        <v>8.1</v>
      </c>
      <c r="C68" s="101" t="s">
        <v>74</v>
      </c>
      <c r="D68" s="101"/>
      <c r="E68" s="101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>
        <f>SUM(F68:Y68)</f>
        <v>0</v>
      </c>
      <c r="AA68" s="143">
        <f t="shared" ref="AA68:AA73" si="10">ROUND(SUMPRODUCT($F$7:$Y$7,F68:Y68),0)</f>
        <v>0</v>
      </c>
    </row>
    <row r="69" spans="1:27" hidden="1" x14ac:dyDescent="0.25">
      <c r="A69" s="105"/>
      <c r="B69" s="101">
        <v>8.1999999999999993</v>
      </c>
      <c r="C69" s="101" t="s">
        <v>75</v>
      </c>
      <c r="D69" s="101"/>
      <c r="E69" s="101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43">
        <f t="shared" si="10"/>
        <v>0</v>
      </c>
    </row>
    <row r="70" spans="1:27" hidden="1" x14ac:dyDescent="0.25">
      <c r="A70" s="105"/>
      <c r="B70" s="101"/>
      <c r="C70" s="106" t="s">
        <v>139</v>
      </c>
      <c r="D70" s="101"/>
      <c r="E70" s="101" t="s">
        <v>76</v>
      </c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>
        <f>SUM(F70:Y70)</f>
        <v>0</v>
      </c>
      <c r="AA70" s="143">
        <f t="shared" si="10"/>
        <v>0</v>
      </c>
    </row>
    <row r="71" spans="1:27" hidden="1" x14ac:dyDescent="0.25">
      <c r="A71" s="105"/>
      <c r="B71" s="101"/>
      <c r="C71" s="106" t="s">
        <v>140</v>
      </c>
      <c r="D71" s="101"/>
      <c r="E71" s="101" t="s">
        <v>77</v>
      </c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>
        <f>SUM(F71:Y71)</f>
        <v>0</v>
      </c>
      <c r="AA71" s="143">
        <f t="shared" si="10"/>
        <v>0</v>
      </c>
    </row>
    <row r="72" spans="1:27" hidden="1" x14ac:dyDescent="0.25">
      <c r="A72" s="105"/>
      <c r="B72" s="101"/>
      <c r="C72" s="106" t="s">
        <v>141</v>
      </c>
      <c r="D72" s="101"/>
      <c r="E72" s="101" t="s">
        <v>78</v>
      </c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>
        <f>SUM(F72:Y72)</f>
        <v>0</v>
      </c>
      <c r="AA72" s="143">
        <f t="shared" si="10"/>
        <v>0</v>
      </c>
    </row>
    <row r="73" spans="1:27" hidden="1" x14ac:dyDescent="0.25">
      <c r="A73" s="105"/>
      <c r="B73" s="101"/>
      <c r="C73" s="106" t="s">
        <v>142</v>
      </c>
      <c r="D73" s="101"/>
      <c r="E73" s="101" t="s">
        <v>79</v>
      </c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>
        <f>SUM(F73:Y73)</f>
        <v>0</v>
      </c>
      <c r="AA73" s="143">
        <f t="shared" si="10"/>
        <v>0</v>
      </c>
    </row>
    <row r="74" spans="1:27" s="164" customFormat="1" hidden="1" x14ac:dyDescent="0.25">
      <c r="A74" s="175"/>
      <c r="B74" s="106">
        <v>8.3000000000000007</v>
      </c>
      <c r="C74" s="106" t="s">
        <v>306</v>
      </c>
      <c r="D74" s="106"/>
      <c r="E74" s="106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>
        <f t="shared" ref="Z74:Z77" si="11">SUM(F74:Y74)</f>
        <v>0</v>
      </c>
      <c r="AA74" s="143">
        <f t="shared" ref="AA74:AA77" si="12">ROUND(SUMPRODUCT($F$7:$Y$7,F74:Y74),0)</f>
        <v>0</v>
      </c>
    </row>
    <row r="75" spans="1:27" s="164" customFormat="1" hidden="1" x14ac:dyDescent="0.25">
      <c r="A75" s="175"/>
      <c r="B75" s="106"/>
      <c r="C75" s="106" t="s">
        <v>307</v>
      </c>
      <c r="D75" s="106"/>
      <c r="E75" s="106" t="s">
        <v>308</v>
      </c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>
        <f t="shared" si="11"/>
        <v>0</v>
      </c>
      <c r="AA75" s="143">
        <f t="shared" si="12"/>
        <v>0</v>
      </c>
    </row>
    <row r="76" spans="1:27" s="164" customFormat="1" hidden="1" x14ac:dyDescent="0.25">
      <c r="A76" s="175"/>
      <c r="B76" s="106"/>
      <c r="C76" s="106" t="s">
        <v>309</v>
      </c>
      <c r="D76" s="106"/>
      <c r="E76" s="106" t="s">
        <v>310</v>
      </c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>
        <f t="shared" si="11"/>
        <v>0</v>
      </c>
      <c r="AA76" s="143">
        <f t="shared" si="12"/>
        <v>0</v>
      </c>
    </row>
    <row r="77" spans="1:27" s="164" customFormat="1" hidden="1" x14ac:dyDescent="0.25">
      <c r="A77" s="175"/>
      <c r="B77" s="106"/>
      <c r="C77" s="106" t="s">
        <v>311</v>
      </c>
      <c r="D77" s="106"/>
      <c r="E77" s="106" t="s">
        <v>312</v>
      </c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>
        <f t="shared" si="11"/>
        <v>0</v>
      </c>
      <c r="AA77" s="143">
        <f t="shared" si="12"/>
        <v>0</v>
      </c>
    </row>
    <row r="78" spans="1:27" x14ac:dyDescent="0.25">
      <c r="A78" s="95"/>
      <c r="B78" s="96"/>
      <c r="C78" s="97"/>
      <c r="D78" s="97"/>
      <c r="E78" s="97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9"/>
      <c r="AA78" s="142"/>
    </row>
    <row r="79" spans="1:27" x14ac:dyDescent="0.25">
      <c r="A79" s="100"/>
      <c r="B79" s="101"/>
      <c r="C79" s="101"/>
      <c r="D79" s="101"/>
      <c r="E79" s="101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43"/>
    </row>
    <row r="80" spans="1:27" ht="16.2" thickBot="1" x14ac:dyDescent="0.35">
      <c r="A80" s="108"/>
      <c r="B80" s="109"/>
      <c r="C80" s="109"/>
      <c r="D80" s="109"/>
      <c r="E80" s="110" t="s">
        <v>30</v>
      </c>
      <c r="F80" s="111">
        <f t="shared" ref="F80:Y80" si="13">SUM(F11:F79)</f>
        <v>10</v>
      </c>
      <c r="G80" s="111">
        <f t="shared" si="13"/>
        <v>20</v>
      </c>
      <c r="H80" s="111">
        <f t="shared" si="13"/>
        <v>116</v>
      </c>
      <c r="I80" s="111">
        <f t="shared" si="13"/>
        <v>80</v>
      </c>
      <c r="J80" s="111">
        <f t="shared" si="13"/>
        <v>152</v>
      </c>
      <c r="K80" s="111">
        <f t="shared" si="13"/>
        <v>420</v>
      </c>
      <c r="L80" s="111">
        <f t="shared" si="13"/>
        <v>220</v>
      </c>
      <c r="M80" s="111">
        <f t="shared" si="13"/>
        <v>6</v>
      </c>
      <c r="N80" s="111">
        <f t="shared" si="13"/>
        <v>0</v>
      </c>
      <c r="O80" s="111">
        <f t="shared" si="13"/>
        <v>0</v>
      </c>
      <c r="P80" s="111">
        <f t="shared" si="13"/>
        <v>0</v>
      </c>
      <c r="Q80" s="111">
        <f t="shared" si="13"/>
        <v>0</v>
      </c>
      <c r="R80" s="111">
        <f t="shared" si="13"/>
        <v>0</v>
      </c>
      <c r="S80" s="111">
        <f t="shared" si="13"/>
        <v>0</v>
      </c>
      <c r="T80" s="111">
        <f t="shared" si="13"/>
        <v>0</v>
      </c>
      <c r="U80" s="111">
        <f t="shared" si="13"/>
        <v>0</v>
      </c>
      <c r="V80" s="111">
        <f t="shared" si="13"/>
        <v>0</v>
      </c>
      <c r="W80" s="111">
        <f t="shared" si="13"/>
        <v>0</v>
      </c>
      <c r="X80" s="111">
        <f t="shared" si="13"/>
        <v>0</v>
      </c>
      <c r="Y80" s="111">
        <f t="shared" si="13"/>
        <v>0</v>
      </c>
      <c r="Z80" s="111">
        <f>+Z11+Z25+Z36+Z42+Z47+Z52+Z63+Z67+Z78</f>
        <v>1024</v>
      </c>
      <c r="AA80" s="144">
        <f>SUM(AA78,AA67,AA63,AA52,AA47,AA42,AA36,AA25,AA11)</f>
        <v>107756</v>
      </c>
    </row>
  </sheetData>
  <mergeCells count="1">
    <mergeCell ref="A5:O5"/>
  </mergeCells>
  <printOptions horizontalCentered="1"/>
  <pageMargins left="0.43" right="0.31" top="0.5" bottom="1.04" header="0.05" footer="0.57999999999999996"/>
  <pageSetup paperSize="3" scale="92" orientation="landscape" r:id="rId1"/>
  <headerFooter>
    <oddFooter>&amp;L&amp;"Arial,Bold"&amp;14Exhibit E-c&amp;C&amp;"Arial,Bold"&amp;14Y-11834&amp;R&amp;"Arial,Bold"&amp;14Page 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65"/>
  <sheetViews>
    <sheetView zoomScale="75" zoomScaleNormal="75" workbookViewId="0">
      <selection activeCell="T40" sqref="T40"/>
    </sheetView>
  </sheetViews>
  <sheetFormatPr defaultRowHeight="13.8" x14ac:dyDescent="0.25"/>
  <cols>
    <col min="3" max="3" width="27.19921875" customWidth="1"/>
    <col min="4" max="4" width="16" customWidth="1"/>
    <col min="5" max="5" width="11" hidden="1" customWidth="1"/>
    <col min="6" max="6" width="12" customWidth="1"/>
    <col min="7" max="7" width="6.69921875" customWidth="1"/>
    <col min="8" max="8" width="11.8984375" customWidth="1"/>
    <col min="9" max="9" width="5.19921875" customWidth="1"/>
    <col min="10" max="10" width="13.19921875" customWidth="1"/>
    <col min="12" max="13" width="0" hidden="1" customWidth="1"/>
    <col min="14" max="14" width="9.69921875" hidden="1" customWidth="1"/>
    <col min="15" max="15" width="0" hidden="1" customWidth="1"/>
    <col min="16" max="16" width="10.5" hidden="1" customWidth="1"/>
  </cols>
  <sheetData>
    <row r="3" spans="2:16" ht="17.399999999999999" x14ac:dyDescent="0.3">
      <c r="C3" s="233" t="str">
        <f>'EST COST (Sub-4)'!C3:J3</f>
        <v>Agreement Number</v>
      </c>
      <c r="D3" s="233"/>
      <c r="E3" s="233"/>
      <c r="F3" s="233"/>
      <c r="G3" s="233"/>
      <c r="H3" s="233"/>
      <c r="I3" s="233"/>
      <c r="J3" s="233"/>
    </row>
    <row r="4" spans="2:16" ht="17.399999999999999" x14ac:dyDescent="0.3">
      <c r="C4" s="233" t="str">
        <f>'EST COST (Sub-4)'!C4:J4</f>
        <v>Project Name</v>
      </c>
      <c r="D4" s="233"/>
      <c r="E4" s="233"/>
      <c r="F4" s="233"/>
      <c r="G4" s="233"/>
      <c r="H4" s="233"/>
      <c r="I4" s="233"/>
      <c r="J4" s="233"/>
    </row>
    <row r="5" spans="2:16" ht="17.399999999999999" x14ac:dyDescent="0.3">
      <c r="C5" s="232" t="s">
        <v>413</v>
      </c>
      <c r="D5" s="232"/>
      <c r="E5" s="232"/>
      <c r="F5" s="232"/>
      <c r="G5" s="232"/>
      <c r="H5" s="232"/>
      <c r="I5" s="232"/>
      <c r="J5" s="232"/>
    </row>
    <row r="6" spans="2:16" ht="17.399999999999999" x14ac:dyDescent="0.3">
      <c r="C6" s="233" t="s">
        <v>351</v>
      </c>
      <c r="D6" s="233"/>
      <c r="E6" s="233"/>
      <c r="F6" s="233"/>
      <c r="G6" s="233"/>
      <c r="H6" s="233"/>
      <c r="I6" s="233"/>
      <c r="J6" s="233"/>
    </row>
    <row r="7" spans="2:16" x14ac:dyDescent="0.25">
      <c r="C7" s="11"/>
      <c r="D7" s="11"/>
      <c r="E7" s="11"/>
      <c r="F7" s="11"/>
      <c r="G7" s="11"/>
      <c r="H7" s="11"/>
      <c r="I7" s="11"/>
      <c r="J7" s="12"/>
    </row>
    <row r="8" spans="2:16" x14ac:dyDescent="0.25">
      <c r="C8" s="13" t="s">
        <v>414</v>
      </c>
      <c r="D8" s="11"/>
      <c r="E8" s="11"/>
      <c r="F8" s="11"/>
      <c r="G8" s="11"/>
      <c r="H8" s="11"/>
      <c r="I8" s="11"/>
      <c r="J8" s="12"/>
    </row>
    <row r="9" spans="2:16" x14ac:dyDescent="0.25">
      <c r="C9" s="14"/>
      <c r="D9" s="15"/>
      <c r="E9" s="15"/>
      <c r="F9" s="15"/>
      <c r="G9" s="15"/>
      <c r="H9" s="15"/>
      <c r="I9" s="15"/>
      <c r="J9" s="16"/>
    </row>
    <row r="10" spans="2:16" x14ac:dyDescent="0.25">
      <c r="B10" s="134" t="s">
        <v>217</v>
      </c>
      <c r="C10" s="17" t="s">
        <v>1</v>
      </c>
      <c r="D10" s="17" t="s">
        <v>223</v>
      </c>
      <c r="E10" s="17" t="s">
        <v>209</v>
      </c>
      <c r="F10" s="18" t="s">
        <v>10</v>
      </c>
      <c r="G10" s="18" t="s">
        <v>11</v>
      </c>
      <c r="H10" s="19" t="s">
        <v>12</v>
      </c>
      <c r="I10" s="20" t="s">
        <v>13</v>
      </c>
      <c r="J10" s="21" t="s">
        <v>14</v>
      </c>
      <c r="M10" t="s">
        <v>317</v>
      </c>
      <c r="N10" t="s">
        <v>318</v>
      </c>
      <c r="O10" t="s">
        <v>319</v>
      </c>
      <c r="P10" t="s">
        <v>320</v>
      </c>
    </row>
    <row r="11" spans="2:16" x14ac:dyDescent="0.25">
      <c r="C11" s="22" t="s">
        <v>289</v>
      </c>
      <c r="D11" s="23" t="s">
        <v>129</v>
      </c>
      <c r="E11" s="23"/>
      <c r="F11">
        <f>'EST HRS (Sub-7)'!F$80</f>
        <v>10</v>
      </c>
      <c r="G11" s="23"/>
      <c r="H11" s="206">
        <v>62</v>
      </c>
      <c r="I11" s="25"/>
      <c r="J11" s="128">
        <f t="shared" ref="J11:J30" si="0">F11*H11</f>
        <v>620</v>
      </c>
      <c r="M11" s="145">
        <f>H11</f>
        <v>62</v>
      </c>
      <c r="N11" s="145">
        <f>H11*$D$37</f>
        <v>93.080600000000004</v>
      </c>
      <c r="O11" s="145">
        <f>H11*$D$38</f>
        <v>17.669999999999998</v>
      </c>
      <c r="P11" s="145">
        <f>SUM(M11:O11)</f>
        <v>172.75059999999999</v>
      </c>
    </row>
    <row r="12" spans="2:16" x14ac:dyDescent="0.25">
      <c r="C12" s="22" t="s">
        <v>297</v>
      </c>
      <c r="D12" s="23" t="s">
        <v>296</v>
      </c>
      <c r="E12" s="23"/>
      <c r="F12">
        <f>'EST HRS (Sub-7)'!G$80</f>
        <v>20</v>
      </c>
      <c r="G12" s="23"/>
      <c r="H12" s="206">
        <v>57</v>
      </c>
      <c r="I12" s="25"/>
      <c r="J12" s="128">
        <f t="shared" si="0"/>
        <v>1140</v>
      </c>
      <c r="M12" s="145">
        <f t="shared" ref="M12:M30" si="1">H12</f>
        <v>57</v>
      </c>
      <c r="N12" s="145">
        <f t="shared" ref="N12:N30" si="2">H12*$D$37</f>
        <v>85.574100000000001</v>
      </c>
      <c r="O12" s="145">
        <f t="shared" ref="O12:O30" si="3">H12*$D$38</f>
        <v>16.244999999999997</v>
      </c>
      <c r="P12" s="145">
        <f t="shared" ref="P12:P30" si="4">SUM(M12:O12)</f>
        <v>158.81909999999999</v>
      </c>
    </row>
    <row r="13" spans="2:16" x14ac:dyDescent="0.25">
      <c r="C13" s="22" t="s">
        <v>295</v>
      </c>
      <c r="D13" s="23" t="s">
        <v>294</v>
      </c>
      <c r="E13" s="23"/>
      <c r="F13">
        <f>'EST HRS (Sub-7)'!H$80</f>
        <v>116</v>
      </c>
      <c r="G13" s="23"/>
      <c r="H13" s="206">
        <v>46</v>
      </c>
      <c r="I13" s="25"/>
      <c r="J13" s="128">
        <f t="shared" si="0"/>
        <v>5336</v>
      </c>
      <c r="M13" s="145">
        <f t="shared" si="1"/>
        <v>46</v>
      </c>
      <c r="N13" s="145">
        <f t="shared" si="2"/>
        <v>69.05980000000001</v>
      </c>
      <c r="O13" s="145">
        <f t="shared" si="3"/>
        <v>13.11</v>
      </c>
      <c r="P13" s="145">
        <f t="shared" si="4"/>
        <v>128.16980000000001</v>
      </c>
    </row>
    <row r="14" spans="2:16" x14ac:dyDescent="0.25">
      <c r="C14" s="22" t="s">
        <v>286</v>
      </c>
      <c r="D14" s="23"/>
      <c r="E14" s="23"/>
      <c r="F14">
        <f>'EST HRS (Sub-7)'!I$80</f>
        <v>80</v>
      </c>
      <c r="G14" s="23"/>
      <c r="H14" s="206">
        <v>42</v>
      </c>
      <c r="I14" s="25"/>
      <c r="J14" s="128">
        <f t="shared" si="0"/>
        <v>3360</v>
      </c>
      <c r="M14" s="145">
        <f t="shared" si="1"/>
        <v>42</v>
      </c>
      <c r="N14" s="145">
        <f t="shared" si="2"/>
        <v>63.054600000000001</v>
      </c>
      <c r="O14" s="145">
        <f t="shared" si="3"/>
        <v>11.969999999999999</v>
      </c>
      <c r="P14" s="145">
        <f t="shared" si="4"/>
        <v>117.02459999999999</v>
      </c>
    </row>
    <row r="15" spans="2:16" x14ac:dyDescent="0.25">
      <c r="C15" s="22" t="s">
        <v>293</v>
      </c>
      <c r="D15" s="23" t="s">
        <v>292</v>
      </c>
      <c r="E15" s="23"/>
      <c r="F15">
        <f>'EST HRS (Sub-7)'!J$80</f>
        <v>152</v>
      </c>
      <c r="G15" s="23"/>
      <c r="H15" s="206">
        <v>37</v>
      </c>
      <c r="I15" s="25"/>
      <c r="J15" s="128">
        <f t="shared" si="0"/>
        <v>5624</v>
      </c>
      <c r="M15" s="145">
        <f t="shared" si="1"/>
        <v>37</v>
      </c>
      <c r="N15" s="145">
        <f t="shared" si="2"/>
        <v>55.548100000000005</v>
      </c>
      <c r="O15" s="145">
        <f t="shared" si="3"/>
        <v>10.545</v>
      </c>
      <c r="P15" s="145">
        <f t="shared" si="4"/>
        <v>103.09310000000001</v>
      </c>
    </row>
    <row r="16" spans="2:16" x14ac:dyDescent="0.25">
      <c r="C16" s="22" t="s">
        <v>284</v>
      </c>
      <c r="D16" s="23" t="s">
        <v>284</v>
      </c>
      <c r="E16" s="23"/>
      <c r="F16">
        <f>'EST HRS (Sub-7)'!K80</f>
        <v>420</v>
      </c>
      <c r="G16" s="23"/>
      <c r="H16" s="206">
        <v>34</v>
      </c>
      <c r="I16" s="25"/>
      <c r="J16" s="128">
        <f t="shared" si="0"/>
        <v>14280</v>
      </c>
      <c r="M16" s="145">
        <f t="shared" si="1"/>
        <v>34</v>
      </c>
      <c r="N16" s="145">
        <f t="shared" si="2"/>
        <v>51.044200000000004</v>
      </c>
      <c r="O16" s="145">
        <f t="shared" si="3"/>
        <v>9.69</v>
      </c>
      <c r="P16" s="145">
        <f t="shared" si="4"/>
        <v>94.734200000000001</v>
      </c>
    </row>
    <row r="17" spans="3:16" x14ac:dyDescent="0.25">
      <c r="C17" s="22" t="s">
        <v>291</v>
      </c>
      <c r="D17" s="23" t="s">
        <v>290</v>
      </c>
      <c r="E17" s="23"/>
      <c r="F17">
        <f>'EST HRS (Sub-7)'!L80</f>
        <v>220</v>
      </c>
      <c r="G17" s="23"/>
      <c r="H17" s="206">
        <v>37</v>
      </c>
      <c r="I17" s="25"/>
      <c r="J17" s="128">
        <f t="shared" si="0"/>
        <v>8140</v>
      </c>
      <c r="M17" s="145">
        <f t="shared" si="1"/>
        <v>37</v>
      </c>
      <c r="N17" s="145">
        <f t="shared" si="2"/>
        <v>55.548100000000005</v>
      </c>
      <c r="O17" s="145">
        <f t="shared" si="3"/>
        <v>10.545</v>
      </c>
      <c r="P17" s="145">
        <f t="shared" si="4"/>
        <v>103.09310000000001</v>
      </c>
    </row>
    <row r="18" spans="3:16" x14ac:dyDescent="0.25">
      <c r="C18" s="22" t="s">
        <v>282</v>
      </c>
      <c r="D18" s="23" t="s">
        <v>189</v>
      </c>
      <c r="E18" s="23"/>
      <c r="F18">
        <f>'EST HRS (Sub-7)'!M80</f>
        <v>6</v>
      </c>
      <c r="G18" s="23"/>
      <c r="H18" s="206">
        <v>29</v>
      </c>
      <c r="I18" s="25"/>
      <c r="J18" s="128">
        <f t="shared" si="0"/>
        <v>174</v>
      </c>
      <c r="M18" s="145">
        <f t="shared" si="1"/>
        <v>29</v>
      </c>
      <c r="N18" s="145">
        <f t="shared" si="2"/>
        <v>43.537700000000001</v>
      </c>
      <c r="O18" s="145">
        <f t="shared" si="3"/>
        <v>8.2649999999999988</v>
      </c>
      <c r="P18" s="145">
        <f t="shared" si="4"/>
        <v>80.802700000000002</v>
      </c>
    </row>
    <row r="19" spans="3:16" x14ac:dyDescent="0.25">
      <c r="C19" s="22"/>
      <c r="D19" s="23"/>
      <c r="E19" s="23"/>
      <c r="F19">
        <f>'EST HRS (Sub-7)'!N80</f>
        <v>0</v>
      </c>
      <c r="G19" s="23"/>
      <c r="H19" s="206"/>
      <c r="I19" s="25"/>
      <c r="J19" s="128">
        <f t="shared" si="0"/>
        <v>0</v>
      </c>
      <c r="M19" s="145">
        <f t="shared" si="1"/>
        <v>0</v>
      </c>
      <c r="N19" s="145">
        <f t="shared" si="2"/>
        <v>0</v>
      </c>
      <c r="O19" s="145">
        <f t="shared" si="3"/>
        <v>0</v>
      </c>
      <c r="P19" s="145">
        <f t="shared" si="4"/>
        <v>0</v>
      </c>
    </row>
    <row r="20" spans="3:16" hidden="1" x14ac:dyDescent="0.25">
      <c r="C20" s="22"/>
      <c r="D20" s="23"/>
      <c r="E20" s="23"/>
      <c r="F20">
        <f>'EST HRS (Sub-7)'!O80</f>
        <v>0</v>
      </c>
      <c r="G20" s="23"/>
      <c r="H20" s="206"/>
      <c r="I20" s="25"/>
      <c r="J20" s="128">
        <f t="shared" si="0"/>
        <v>0</v>
      </c>
      <c r="M20" s="145">
        <f t="shared" si="1"/>
        <v>0</v>
      </c>
      <c r="N20" s="145">
        <f t="shared" si="2"/>
        <v>0</v>
      </c>
      <c r="O20" s="145">
        <f t="shared" si="3"/>
        <v>0</v>
      </c>
      <c r="P20" s="145">
        <f t="shared" si="4"/>
        <v>0</v>
      </c>
    </row>
    <row r="21" spans="3:16" hidden="1" x14ac:dyDescent="0.25">
      <c r="C21" s="22"/>
      <c r="D21" s="23"/>
      <c r="E21" s="23"/>
      <c r="F21">
        <f>'EST HRS (Sub-7)'!P80</f>
        <v>0</v>
      </c>
      <c r="G21" s="23"/>
      <c r="H21" s="206"/>
      <c r="I21" s="25"/>
      <c r="J21" s="128">
        <f t="shared" si="0"/>
        <v>0</v>
      </c>
      <c r="M21" s="145">
        <f t="shared" si="1"/>
        <v>0</v>
      </c>
      <c r="N21" s="145">
        <f t="shared" si="2"/>
        <v>0</v>
      </c>
      <c r="O21" s="145">
        <f t="shared" si="3"/>
        <v>0</v>
      </c>
      <c r="P21" s="145">
        <f t="shared" si="4"/>
        <v>0</v>
      </c>
    </row>
    <row r="22" spans="3:16" hidden="1" x14ac:dyDescent="0.25">
      <c r="C22" s="22"/>
      <c r="D22" s="23"/>
      <c r="E22" s="23"/>
      <c r="F22">
        <f>'EST HRS (Sub-7)'!Q80</f>
        <v>0</v>
      </c>
      <c r="G22" s="23"/>
      <c r="H22" s="206"/>
      <c r="I22" s="25"/>
      <c r="J22" s="128">
        <f t="shared" si="0"/>
        <v>0</v>
      </c>
      <c r="M22" s="145">
        <f t="shared" si="1"/>
        <v>0</v>
      </c>
      <c r="N22" s="145">
        <f t="shared" si="2"/>
        <v>0</v>
      </c>
      <c r="O22" s="145">
        <f t="shared" si="3"/>
        <v>0</v>
      </c>
      <c r="P22" s="145">
        <f t="shared" si="4"/>
        <v>0</v>
      </c>
    </row>
    <row r="23" spans="3:16" hidden="1" x14ac:dyDescent="0.25">
      <c r="C23" s="22"/>
      <c r="D23" s="23"/>
      <c r="E23" s="23"/>
      <c r="F23">
        <f>'EST HRS (Sub-7)'!R80</f>
        <v>0</v>
      </c>
      <c r="G23" s="23"/>
      <c r="H23" s="206"/>
      <c r="I23" s="25"/>
      <c r="J23" s="128">
        <f t="shared" si="0"/>
        <v>0</v>
      </c>
      <c r="M23" s="145">
        <f t="shared" si="1"/>
        <v>0</v>
      </c>
      <c r="N23" s="145">
        <f t="shared" si="2"/>
        <v>0</v>
      </c>
      <c r="O23" s="145">
        <f t="shared" si="3"/>
        <v>0</v>
      </c>
      <c r="P23" s="145">
        <f t="shared" si="4"/>
        <v>0</v>
      </c>
    </row>
    <row r="24" spans="3:16" hidden="1" x14ac:dyDescent="0.25">
      <c r="C24" s="22"/>
      <c r="D24" s="23"/>
      <c r="E24" s="23"/>
      <c r="F24">
        <f>'EST HRS (Sub-7)'!S80</f>
        <v>0</v>
      </c>
      <c r="G24" s="23"/>
      <c r="H24" s="206"/>
      <c r="I24" s="25"/>
      <c r="J24" s="128">
        <f t="shared" si="0"/>
        <v>0</v>
      </c>
      <c r="M24" s="145">
        <f t="shared" si="1"/>
        <v>0</v>
      </c>
      <c r="N24" s="145">
        <f t="shared" si="2"/>
        <v>0</v>
      </c>
      <c r="O24" s="145">
        <f t="shared" si="3"/>
        <v>0</v>
      </c>
      <c r="P24" s="145">
        <f t="shared" si="4"/>
        <v>0</v>
      </c>
    </row>
    <row r="25" spans="3:16" hidden="1" x14ac:dyDescent="0.25">
      <c r="C25" s="22"/>
      <c r="D25" s="23"/>
      <c r="E25" s="23"/>
      <c r="F25">
        <f>'EST HRS (Sub-7)'!T80</f>
        <v>0</v>
      </c>
      <c r="G25" s="23"/>
      <c r="H25" s="206"/>
      <c r="I25" s="25"/>
      <c r="J25" s="128">
        <f t="shared" si="0"/>
        <v>0</v>
      </c>
      <c r="M25" s="145">
        <f t="shared" si="1"/>
        <v>0</v>
      </c>
      <c r="N25" s="145">
        <f t="shared" si="2"/>
        <v>0</v>
      </c>
      <c r="O25" s="145">
        <f t="shared" si="3"/>
        <v>0</v>
      </c>
      <c r="P25" s="145">
        <f t="shared" si="4"/>
        <v>0</v>
      </c>
    </row>
    <row r="26" spans="3:16" hidden="1" x14ac:dyDescent="0.25">
      <c r="C26" s="22"/>
      <c r="D26" s="23"/>
      <c r="E26" s="23"/>
      <c r="F26">
        <f>'EST HRS (Sub-7)'!U80</f>
        <v>0</v>
      </c>
      <c r="G26" s="23"/>
      <c r="H26" s="206"/>
      <c r="I26" s="25"/>
      <c r="J26" s="128">
        <f t="shared" si="0"/>
        <v>0</v>
      </c>
      <c r="M26" s="145">
        <f t="shared" si="1"/>
        <v>0</v>
      </c>
      <c r="N26" s="145">
        <f t="shared" si="2"/>
        <v>0</v>
      </c>
      <c r="O26" s="145">
        <f t="shared" si="3"/>
        <v>0</v>
      </c>
      <c r="P26" s="145">
        <f t="shared" si="4"/>
        <v>0</v>
      </c>
    </row>
    <row r="27" spans="3:16" hidden="1" x14ac:dyDescent="0.25">
      <c r="C27" s="22"/>
      <c r="D27" s="23"/>
      <c r="E27" s="23"/>
      <c r="F27">
        <f>'EST HRS (Sub-7)'!V80</f>
        <v>0</v>
      </c>
      <c r="G27" s="23"/>
      <c r="H27" s="206"/>
      <c r="I27" s="25"/>
      <c r="J27" s="128">
        <f t="shared" si="0"/>
        <v>0</v>
      </c>
      <c r="M27" s="145">
        <f t="shared" si="1"/>
        <v>0</v>
      </c>
      <c r="N27" s="145">
        <f t="shared" si="2"/>
        <v>0</v>
      </c>
      <c r="O27" s="145">
        <f t="shared" si="3"/>
        <v>0</v>
      </c>
      <c r="P27" s="145">
        <f t="shared" si="4"/>
        <v>0</v>
      </c>
    </row>
    <row r="28" spans="3:16" hidden="1" x14ac:dyDescent="0.25">
      <c r="C28" s="22"/>
      <c r="D28" s="23"/>
      <c r="E28" s="23"/>
      <c r="F28">
        <f>'EST HRS (Sub-7)'!W80</f>
        <v>0</v>
      </c>
      <c r="G28" s="23"/>
      <c r="H28" s="206"/>
      <c r="I28" s="25"/>
      <c r="J28" s="128">
        <f t="shared" si="0"/>
        <v>0</v>
      </c>
      <c r="M28" s="145">
        <f t="shared" si="1"/>
        <v>0</v>
      </c>
      <c r="N28" s="145">
        <f t="shared" si="2"/>
        <v>0</v>
      </c>
      <c r="O28" s="145">
        <f t="shared" si="3"/>
        <v>0</v>
      </c>
      <c r="P28" s="145">
        <f t="shared" si="4"/>
        <v>0</v>
      </c>
    </row>
    <row r="29" spans="3:16" hidden="1" x14ac:dyDescent="0.25">
      <c r="C29" s="22"/>
      <c r="D29" s="23"/>
      <c r="E29" s="23"/>
      <c r="F29">
        <f>'EST HRS (Sub-7)'!X80</f>
        <v>0</v>
      </c>
      <c r="G29" s="23"/>
      <c r="H29" s="206"/>
      <c r="I29" s="25"/>
      <c r="J29" s="128">
        <f t="shared" si="0"/>
        <v>0</v>
      </c>
      <c r="M29" s="145">
        <f t="shared" si="1"/>
        <v>0</v>
      </c>
      <c r="N29" s="145">
        <f t="shared" si="2"/>
        <v>0</v>
      </c>
      <c r="O29" s="145">
        <f t="shared" si="3"/>
        <v>0</v>
      </c>
      <c r="P29" s="145">
        <f t="shared" si="4"/>
        <v>0</v>
      </c>
    </row>
    <row r="30" spans="3:16" hidden="1" x14ac:dyDescent="0.25">
      <c r="C30" s="22"/>
      <c r="D30" s="23"/>
      <c r="E30" s="23"/>
      <c r="F30">
        <f>'EST HRS (Sub-7)'!Y80</f>
        <v>0</v>
      </c>
      <c r="G30" s="23"/>
      <c r="H30" s="206"/>
      <c r="I30" s="25"/>
      <c r="J30" s="128">
        <f t="shared" si="0"/>
        <v>0</v>
      </c>
      <c r="M30" s="145">
        <f t="shared" si="1"/>
        <v>0</v>
      </c>
      <c r="N30" s="145">
        <f t="shared" si="2"/>
        <v>0</v>
      </c>
      <c r="O30" s="145">
        <f t="shared" si="3"/>
        <v>0</v>
      </c>
      <c r="P30" s="145">
        <f t="shared" si="4"/>
        <v>0</v>
      </c>
    </row>
    <row r="31" spans="3:16" x14ac:dyDescent="0.25">
      <c r="C31" s="22"/>
      <c r="D31" s="23"/>
      <c r="E31" s="23"/>
      <c r="F31" s="22"/>
      <c r="G31" s="23"/>
      <c r="H31" s="128"/>
      <c r="I31" s="25"/>
      <c r="J31" s="129"/>
    </row>
    <row r="32" spans="3:16" x14ac:dyDescent="0.25">
      <c r="C32" s="15"/>
      <c r="D32" s="29" t="s">
        <v>5</v>
      </c>
      <c r="E32" s="29"/>
      <c r="F32" s="30">
        <f>SUM(F11:F30)</f>
        <v>1024</v>
      </c>
      <c r="G32" s="26"/>
      <c r="H32" s="26"/>
      <c r="I32" s="29" t="s">
        <v>15</v>
      </c>
      <c r="J32" s="126">
        <f>SUM(J11:J31)</f>
        <v>38674</v>
      </c>
    </row>
    <row r="33" spans="3:10" hidden="1" x14ac:dyDescent="0.25">
      <c r="C33" s="14"/>
      <c r="D33" s="26"/>
      <c r="E33" s="31"/>
      <c r="F33" s="27"/>
      <c r="G33" s="26"/>
      <c r="H33" s="26"/>
      <c r="I33" s="29"/>
      <c r="J33" s="133"/>
    </row>
    <row r="34" spans="3:10" hidden="1" x14ac:dyDescent="0.25">
      <c r="C34" s="14"/>
      <c r="D34" s="26"/>
      <c r="E34" s="26"/>
      <c r="F34" s="26"/>
      <c r="G34" s="26"/>
      <c r="H34" s="26"/>
    </row>
    <row r="35" spans="3:10" x14ac:dyDescent="0.25">
      <c r="C35" s="14"/>
      <c r="D35" s="23"/>
      <c r="E35" s="23"/>
      <c r="F35" s="23"/>
      <c r="G35" s="23"/>
      <c r="H35" s="23"/>
      <c r="I35" s="23"/>
      <c r="J35" s="132"/>
    </row>
    <row r="36" spans="3:10" x14ac:dyDescent="0.25">
      <c r="C36" s="17" t="s">
        <v>16</v>
      </c>
      <c r="D36" s="34"/>
      <c r="E36" s="34"/>
      <c r="F36" s="34"/>
      <c r="G36" s="34"/>
      <c r="H36" s="34"/>
      <c r="I36" s="34"/>
      <c r="J36" s="131"/>
    </row>
    <row r="37" spans="3:10" x14ac:dyDescent="0.25">
      <c r="C37" s="23" t="s">
        <v>17</v>
      </c>
      <c r="D37" s="207">
        <v>1.5013000000000001</v>
      </c>
      <c r="E37" s="23"/>
      <c r="F37" s="23" t="s">
        <v>370</v>
      </c>
      <c r="G37" s="23"/>
      <c r="H37" s="23"/>
      <c r="I37" s="23"/>
      <c r="J37" s="128">
        <f>+J32*D37</f>
        <v>58061.2762</v>
      </c>
    </row>
    <row r="38" spans="3:10" x14ac:dyDescent="0.25">
      <c r="C38" s="26" t="s">
        <v>19</v>
      </c>
      <c r="D38" s="208">
        <v>0.28499999999999998</v>
      </c>
      <c r="E38" s="26"/>
      <c r="F38" s="26" t="s">
        <v>370</v>
      </c>
      <c r="G38" s="26"/>
      <c r="H38" s="26"/>
      <c r="I38" s="26"/>
      <c r="J38" s="128">
        <f>+J32*D38</f>
        <v>11022.089999999998</v>
      </c>
    </row>
    <row r="39" spans="3:10" x14ac:dyDescent="0.25">
      <c r="C39" s="34"/>
      <c r="D39" s="34"/>
      <c r="E39" s="34"/>
      <c r="F39" s="34"/>
      <c r="G39" s="34"/>
      <c r="H39" s="34"/>
      <c r="I39" s="34"/>
      <c r="J39" s="130"/>
    </row>
    <row r="40" spans="3:10" x14ac:dyDescent="0.25">
      <c r="C40" s="14" t="s">
        <v>21</v>
      </c>
      <c r="D40" s="14"/>
      <c r="E40" s="14"/>
      <c r="F40" s="14"/>
      <c r="G40" s="14"/>
      <c r="H40" s="14"/>
      <c r="I40" s="14"/>
      <c r="J40" s="126">
        <f>SUM(J32:J38)</f>
        <v>107757.36619999999</v>
      </c>
    </row>
    <row r="41" spans="3:10" x14ac:dyDescent="0.25">
      <c r="C41" s="23"/>
      <c r="D41" s="23"/>
      <c r="E41" s="23"/>
      <c r="F41" s="23"/>
      <c r="G41" s="23"/>
      <c r="H41" s="23"/>
      <c r="I41" s="23"/>
      <c r="J41" s="37"/>
    </row>
    <row r="42" spans="3:10" x14ac:dyDescent="0.25">
      <c r="C42" s="17" t="s">
        <v>22</v>
      </c>
      <c r="D42" s="34"/>
      <c r="E42" s="34"/>
      <c r="F42" s="34"/>
      <c r="G42" s="34"/>
      <c r="H42" s="34"/>
      <c r="I42" s="34"/>
      <c r="J42" s="21" t="s">
        <v>14</v>
      </c>
    </row>
    <row r="43" spans="3:10" s="164" customFormat="1" x14ac:dyDescent="0.25">
      <c r="C43" s="196" t="s">
        <v>344</v>
      </c>
      <c r="D43" s="196" t="s">
        <v>346</v>
      </c>
      <c r="E43" s="196"/>
      <c r="F43" s="196" t="s">
        <v>347</v>
      </c>
      <c r="G43" s="196"/>
      <c r="H43" s="196" t="s">
        <v>345</v>
      </c>
      <c r="I43" s="26"/>
      <c r="J43" s="195"/>
    </row>
    <row r="44" spans="3:10" x14ac:dyDescent="0.25">
      <c r="C44" s="38" t="s">
        <v>363</v>
      </c>
      <c r="D44" s="191" t="s">
        <v>89</v>
      </c>
      <c r="E44" s="79"/>
      <c r="F44" s="209">
        <v>0.54</v>
      </c>
      <c r="G44" s="202"/>
      <c r="H44" s="79">
        <v>4000</v>
      </c>
      <c r="I44" s="79"/>
      <c r="J44" s="206">
        <f>F44*H44</f>
        <v>2160</v>
      </c>
    </row>
    <row r="45" spans="3:10" x14ac:dyDescent="0.25">
      <c r="C45" s="38" t="s">
        <v>23</v>
      </c>
      <c r="D45" s="191" t="s">
        <v>355</v>
      </c>
      <c r="E45" s="79"/>
      <c r="F45" s="209">
        <v>0.1</v>
      </c>
      <c r="G45" s="202"/>
      <c r="H45" s="79">
        <v>1000</v>
      </c>
      <c r="I45" s="79"/>
      <c r="J45" s="206">
        <f>F45*H45</f>
        <v>100</v>
      </c>
    </row>
    <row r="46" spans="3:10" s="164" customFormat="1" x14ac:dyDescent="0.25">
      <c r="C46" s="38" t="s">
        <v>371</v>
      </c>
      <c r="D46" s="191" t="s">
        <v>372</v>
      </c>
      <c r="E46" s="79"/>
      <c r="F46" s="209">
        <v>2400</v>
      </c>
      <c r="G46" s="202"/>
      <c r="H46" s="79">
        <v>1</v>
      </c>
      <c r="I46" s="79"/>
      <c r="J46" s="206">
        <f>F46*H46</f>
        <v>2400</v>
      </c>
    </row>
    <row r="47" spans="3:10" x14ac:dyDescent="0.25">
      <c r="C47" s="43" t="s">
        <v>325</v>
      </c>
      <c r="D47" s="203" t="s">
        <v>326</v>
      </c>
      <c r="E47" s="211"/>
      <c r="F47" s="228">
        <v>800</v>
      </c>
      <c r="G47" s="210"/>
      <c r="H47" s="211">
        <v>12</v>
      </c>
      <c r="I47" s="211"/>
      <c r="J47" s="212">
        <f>F47*H47</f>
        <v>9600</v>
      </c>
    </row>
    <row r="48" spans="3:10" hidden="1" x14ac:dyDescent="0.25">
      <c r="C48" s="38" t="s">
        <v>23</v>
      </c>
      <c r="D48" s="191"/>
      <c r="E48" s="79">
        <v>1000</v>
      </c>
      <c r="F48" s="209">
        <v>0.1</v>
      </c>
      <c r="G48" s="202"/>
      <c r="H48" s="79"/>
      <c r="I48" s="79"/>
      <c r="J48" s="206"/>
    </row>
    <row r="49" spans="3:10" hidden="1" x14ac:dyDescent="0.25">
      <c r="C49" s="38"/>
      <c r="D49" s="39"/>
      <c r="E49" s="79" t="s">
        <v>91</v>
      </c>
      <c r="F49" s="209" t="s">
        <v>92</v>
      </c>
      <c r="G49" s="202"/>
      <c r="H49" s="79"/>
      <c r="I49" s="79"/>
      <c r="J49" s="206"/>
    </row>
    <row r="50" spans="3:10" hidden="1" x14ac:dyDescent="0.25">
      <c r="C50" s="38"/>
      <c r="D50" s="39"/>
      <c r="E50" s="79"/>
      <c r="F50" s="209"/>
      <c r="G50" s="202"/>
      <c r="H50" s="79"/>
      <c r="I50" s="79"/>
      <c r="J50" s="206"/>
    </row>
    <row r="51" spans="3:10" hidden="1" x14ac:dyDescent="0.25">
      <c r="C51" s="38" t="s">
        <v>24</v>
      </c>
      <c r="D51" s="39"/>
      <c r="E51" s="79" t="s">
        <v>25</v>
      </c>
      <c r="F51" s="209"/>
      <c r="G51" s="202"/>
      <c r="H51" s="79"/>
      <c r="I51" s="79"/>
      <c r="J51" s="206">
        <v>0</v>
      </c>
    </row>
    <row r="52" spans="3:10" hidden="1" x14ac:dyDescent="0.25">
      <c r="C52" s="38"/>
      <c r="D52" s="39"/>
      <c r="E52" s="79"/>
      <c r="F52" s="209"/>
      <c r="G52" s="202"/>
      <c r="H52" s="79"/>
      <c r="I52" s="79"/>
      <c r="J52" s="206"/>
    </row>
    <row r="53" spans="3:10" hidden="1" x14ac:dyDescent="0.25">
      <c r="C53" s="38" t="s">
        <v>325</v>
      </c>
      <c r="D53" s="39"/>
      <c r="E53" s="79">
        <v>15</v>
      </c>
      <c r="F53" s="209">
        <v>800</v>
      </c>
      <c r="G53" s="202"/>
      <c r="H53" s="79"/>
      <c r="I53" s="79"/>
      <c r="J53" s="206"/>
    </row>
    <row r="54" spans="3:10" hidden="1" x14ac:dyDescent="0.25">
      <c r="C54" s="38"/>
      <c r="D54" s="199"/>
      <c r="E54" s="79" t="s">
        <v>326</v>
      </c>
      <c r="F54" s="209" t="s">
        <v>327</v>
      </c>
      <c r="G54" s="202"/>
      <c r="H54" s="79"/>
      <c r="I54" s="79"/>
      <c r="J54" s="206"/>
    </row>
    <row r="55" spans="3:10" hidden="1" x14ac:dyDescent="0.25">
      <c r="C55" s="38"/>
      <c r="D55" s="39"/>
      <c r="E55" s="79"/>
      <c r="F55" s="209"/>
      <c r="G55" s="202"/>
      <c r="H55" s="79"/>
      <c r="I55" s="79"/>
      <c r="J55" s="206"/>
    </row>
    <row r="56" spans="3:10" hidden="1" x14ac:dyDescent="0.25">
      <c r="C56" s="38" t="s">
        <v>102</v>
      </c>
      <c r="D56" s="39"/>
      <c r="E56" s="79">
        <v>0</v>
      </c>
      <c r="F56" s="209">
        <v>10</v>
      </c>
      <c r="G56" s="202"/>
      <c r="H56" s="79"/>
      <c r="I56" s="79"/>
      <c r="J56" s="206">
        <f>E56*F56</f>
        <v>0</v>
      </c>
    </row>
    <row r="57" spans="3:10" hidden="1" x14ac:dyDescent="0.25">
      <c r="C57" s="43"/>
      <c r="D57" s="86"/>
      <c r="E57" s="211" t="s">
        <v>100</v>
      </c>
      <c r="F57" s="228" t="s">
        <v>101</v>
      </c>
      <c r="G57" s="210"/>
      <c r="H57" s="211"/>
      <c r="I57" s="211"/>
      <c r="J57" s="212"/>
    </row>
    <row r="58" spans="3:10" s="164" customFormat="1" x14ac:dyDescent="0.25">
      <c r="C58" s="38"/>
      <c r="D58" s="199"/>
      <c r="E58" s="79"/>
      <c r="F58" s="209"/>
      <c r="G58" s="202"/>
      <c r="H58" s="79"/>
      <c r="I58" s="79"/>
      <c r="J58" s="229"/>
    </row>
    <row r="59" spans="3:10" x14ac:dyDescent="0.25">
      <c r="C59" s="22"/>
      <c r="D59" s="23"/>
      <c r="E59" s="23"/>
      <c r="F59" s="11"/>
      <c r="G59" s="23"/>
      <c r="H59" s="128"/>
      <c r="I59" s="31" t="s">
        <v>26</v>
      </c>
      <c r="J59" s="126">
        <f>SUM(J44:J57)</f>
        <v>14260</v>
      </c>
    </row>
    <row r="60" spans="3:10" x14ac:dyDescent="0.25">
      <c r="C60" s="22"/>
      <c r="D60" s="23"/>
      <c r="E60" s="23"/>
      <c r="F60" s="22"/>
      <c r="G60" s="23"/>
      <c r="H60" s="128"/>
      <c r="I60" s="31"/>
      <c r="J60" s="127"/>
    </row>
    <row r="61" spans="3:10" ht="15.6" x14ac:dyDescent="0.3">
      <c r="C61" s="23"/>
      <c r="D61" s="23"/>
      <c r="E61" s="23"/>
      <c r="F61" s="23"/>
      <c r="G61" s="23"/>
      <c r="H61" s="63" t="s">
        <v>30</v>
      </c>
      <c r="I61" s="14"/>
      <c r="J61" s="126">
        <f>J59+J40</f>
        <v>122017.36619999999</v>
      </c>
    </row>
    <row r="62" spans="3:10" ht="14.4" thickBot="1" x14ac:dyDescent="0.3">
      <c r="C62" s="23"/>
      <c r="D62" s="23"/>
      <c r="E62" s="23"/>
      <c r="F62" s="23"/>
      <c r="G62" s="23"/>
      <c r="H62" s="23"/>
      <c r="I62" s="23"/>
      <c r="J62" s="125"/>
    </row>
    <row r="63" spans="3:10" ht="18" thickBot="1" x14ac:dyDescent="0.35">
      <c r="C63" s="54" t="str">
        <f>+C5&amp;" Total Cost:"</f>
        <v>SUBCONSULTANT 7 -- SURVEYING Total Cost:</v>
      </c>
      <c r="D63" s="11"/>
      <c r="E63" s="11"/>
      <c r="F63" s="11"/>
      <c r="G63" s="11"/>
      <c r="H63" s="54" t="s">
        <v>31</v>
      </c>
      <c r="I63" s="11"/>
      <c r="J63" s="55">
        <f>ROUND(J61,0)</f>
        <v>122017</v>
      </c>
    </row>
    <row r="64" spans="3:10" x14ac:dyDescent="0.25">
      <c r="C64" s="11"/>
      <c r="D64" s="11"/>
      <c r="E64" s="11"/>
      <c r="F64" s="11"/>
      <c r="G64" s="11"/>
      <c r="H64" s="11"/>
      <c r="I64" s="11"/>
      <c r="J64" s="12"/>
    </row>
    <row r="65" spans="3:10" x14ac:dyDescent="0.25">
      <c r="C65" s="11"/>
      <c r="D65" s="11"/>
      <c r="E65" s="11"/>
      <c r="F65" s="11"/>
      <c r="G65" s="11"/>
      <c r="H65" s="11"/>
      <c r="I65" s="11"/>
      <c r="J65" s="12"/>
    </row>
  </sheetData>
  <mergeCells count="4">
    <mergeCell ref="C3:J3"/>
    <mergeCell ref="C4:J4"/>
    <mergeCell ref="C5:J5"/>
    <mergeCell ref="C6:J6"/>
  </mergeCells>
  <printOptions horizontalCentered="1"/>
  <pageMargins left="0.7" right="0.7" top="0.75" bottom="0.75" header="0.3" footer="0.3"/>
  <pageSetup scale="90" orientation="portrait" r:id="rId1"/>
  <headerFooter>
    <oddFooter>&amp;L&amp;"Arial,Bold"&amp;14Exhibit E-c&amp;C&amp;"Arial,Bold"&amp;14Y-11834&amp;R&amp;"Arial,Bold"&amp;14Page 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Z76"/>
  <sheetViews>
    <sheetView topLeftCell="A16" zoomScale="75" zoomScaleNormal="75" workbookViewId="0">
      <selection activeCell="E45" sqref="E45"/>
    </sheetView>
  </sheetViews>
  <sheetFormatPr defaultRowHeight="13.8" x14ac:dyDescent="0.25"/>
  <cols>
    <col min="1" max="1" width="6.69921875" customWidth="1"/>
    <col min="2" max="2" width="4.59765625" customWidth="1"/>
    <col min="4" max="4" width="5.69921875" customWidth="1"/>
    <col min="5" max="5" width="40.59765625" customWidth="1"/>
    <col min="12" max="13" width="8.69921875" customWidth="1"/>
  </cols>
  <sheetData>
    <row r="5" spans="1:26" ht="36" customHeight="1" x14ac:dyDescent="0.3">
      <c r="A5" s="231" t="s">
        <v>143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</row>
    <row r="6" spans="1:26" ht="17.399999999999999" x14ac:dyDescent="0.3">
      <c r="A6" s="61" t="s">
        <v>298</v>
      </c>
    </row>
    <row r="7" spans="1:26" ht="17.399999999999999" x14ac:dyDescent="0.3">
      <c r="A7" s="1" t="s">
        <v>0</v>
      </c>
      <c r="B7" s="2"/>
      <c r="C7" s="2"/>
      <c r="D7" s="2"/>
      <c r="E7" s="2"/>
      <c r="F7" s="2"/>
      <c r="G7" s="2"/>
      <c r="H7" s="2"/>
      <c r="I7" s="2"/>
      <c r="J7" s="2"/>
      <c r="K7" s="56"/>
      <c r="L7" s="2"/>
      <c r="M7" s="2"/>
      <c r="N7" s="2"/>
      <c r="O7" s="57"/>
    </row>
    <row r="8" spans="1:26" ht="14.4" thickBot="1" x14ac:dyDescent="0.3">
      <c r="A8" s="3"/>
      <c r="B8" s="2"/>
      <c r="C8" s="2"/>
      <c r="D8" s="2"/>
      <c r="E8" s="2"/>
      <c r="F8" s="2" t="s">
        <v>1</v>
      </c>
      <c r="G8" s="2"/>
      <c r="H8" s="2"/>
      <c r="I8" s="2"/>
      <c r="J8" s="2"/>
      <c r="K8" s="56"/>
      <c r="L8" s="2"/>
      <c r="M8" s="2"/>
      <c r="N8" s="2"/>
      <c r="O8" s="58" t="s">
        <v>27</v>
      </c>
    </row>
    <row r="9" spans="1:26" ht="27" thickBot="1" x14ac:dyDescent="0.3">
      <c r="A9" s="4" t="s">
        <v>2</v>
      </c>
      <c r="B9" s="4"/>
      <c r="C9" s="5"/>
      <c r="D9" s="6" t="s">
        <v>3</v>
      </c>
      <c r="E9" s="5" t="s">
        <v>4</v>
      </c>
      <c r="F9" s="88">
        <v>1</v>
      </c>
      <c r="G9" s="88">
        <v>2</v>
      </c>
      <c r="H9" s="88">
        <v>3</v>
      </c>
      <c r="I9" s="88">
        <v>4</v>
      </c>
      <c r="J9" s="88">
        <v>5</v>
      </c>
      <c r="K9" s="88">
        <v>6</v>
      </c>
      <c r="L9" s="88">
        <v>7</v>
      </c>
      <c r="M9" s="88">
        <v>8</v>
      </c>
      <c r="N9" s="88">
        <v>9</v>
      </c>
      <c r="O9" s="88">
        <v>10</v>
      </c>
      <c r="P9" s="88">
        <v>11</v>
      </c>
      <c r="Q9" s="88">
        <v>12</v>
      </c>
      <c r="R9" s="88">
        <v>13</v>
      </c>
      <c r="S9" s="88">
        <v>14</v>
      </c>
      <c r="T9" s="88">
        <v>15</v>
      </c>
      <c r="U9" s="88">
        <v>16</v>
      </c>
      <c r="V9" s="88">
        <v>17</v>
      </c>
      <c r="W9" s="88">
        <v>18</v>
      </c>
      <c r="X9" s="88">
        <v>19</v>
      </c>
      <c r="Y9" s="88">
        <v>20</v>
      </c>
      <c r="Z9" s="7" t="s">
        <v>5</v>
      </c>
    </row>
    <row r="10" spans="1:26" x14ac:dyDescent="0.25">
      <c r="A10" s="8"/>
      <c r="B10" s="9"/>
      <c r="C10" s="9"/>
      <c r="D10" s="9"/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x14ac:dyDescent="0.25">
      <c r="A11" s="95" t="s">
        <v>145</v>
      </c>
      <c r="B11" s="96" t="s">
        <v>6</v>
      </c>
      <c r="C11" s="97"/>
      <c r="D11" s="97"/>
      <c r="E11" s="97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9">
        <f>SUM(Z12:Z24)</f>
        <v>0</v>
      </c>
    </row>
    <row r="12" spans="1:26" ht="15" x14ac:dyDescent="0.25">
      <c r="A12" s="100"/>
      <c r="B12" s="101">
        <v>1.1000000000000001</v>
      </c>
      <c r="C12" s="101" t="s">
        <v>33</v>
      </c>
      <c r="D12" s="101"/>
      <c r="E12" s="101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3">
        <f t="shared" ref="Z12:Z16" si="0">SUM(F12:Y12)</f>
        <v>0</v>
      </c>
    </row>
    <row r="13" spans="1:26" ht="15" x14ac:dyDescent="0.25">
      <c r="A13" s="100"/>
      <c r="B13" s="101">
        <v>1.2</v>
      </c>
      <c r="C13" s="104" t="s">
        <v>34</v>
      </c>
      <c r="D13" s="104"/>
      <c r="E13" s="101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3">
        <f t="shared" si="0"/>
        <v>0</v>
      </c>
    </row>
    <row r="14" spans="1:26" x14ac:dyDescent="0.25">
      <c r="A14" s="105"/>
      <c r="B14" s="101">
        <v>1.3</v>
      </c>
      <c r="C14" s="101" t="s">
        <v>35</v>
      </c>
      <c r="D14" s="101"/>
      <c r="E14" s="101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>
        <f t="shared" si="0"/>
        <v>0</v>
      </c>
    </row>
    <row r="15" spans="1:26" x14ac:dyDescent="0.25">
      <c r="A15" s="105"/>
      <c r="B15" s="101">
        <v>1.4</v>
      </c>
      <c r="C15" s="101" t="s">
        <v>36</v>
      </c>
      <c r="D15" s="101"/>
      <c r="E15" s="101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>
        <f t="shared" si="0"/>
        <v>0</v>
      </c>
    </row>
    <row r="16" spans="1:26" x14ac:dyDescent="0.25">
      <c r="A16" s="105"/>
      <c r="B16" s="101">
        <v>1.5</v>
      </c>
      <c r="C16" s="101" t="s">
        <v>37</v>
      </c>
      <c r="D16" s="101"/>
      <c r="E16" s="101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>
        <f t="shared" si="0"/>
        <v>0</v>
      </c>
    </row>
    <row r="17" spans="1:26" x14ac:dyDescent="0.25">
      <c r="A17" s="105"/>
      <c r="B17" s="101">
        <v>1.6</v>
      </c>
      <c r="C17" s="101" t="s">
        <v>38</v>
      </c>
      <c r="D17" s="101"/>
      <c r="E17" s="101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</row>
    <row r="18" spans="1:26" x14ac:dyDescent="0.25">
      <c r="A18" s="105"/>
      <c r="B18" s="101"/>
      <c r="C18" s="106" t="s">
        <v>107</v>
      </c>
      <c r="D18" s="101"/>
      <c r="E18" s="101" t="s">
        <v>39</v>
      </c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>
        <f t="shared" ref="Z18:Z46" si="1">SUM(F18:Y18)</f>
        <v>0</v>
      </c>
    </row>
    <row r="19" spans="1:26" x14ac:dyDescent="0.25">
      <c r="A19" s="105"/>
      <c r="B19" s="101"/>
      <c r="C19" s="106" t="s">
        <v>108</v>
      </c>
      <c r="D19" s="101"/>
      <c r="E19" s="101" t="s">
        <v>40</v>
      </c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>
        <f t="shared" si="1"/>
        <v>0</v>
      </c>
    </row>
    <row r="20" spans="1:26" x14ac:dyDescent="0.25">
      <c r="A20" s="105"/>
      <c r="B20" s="101">
        <v>1.7</v>
      </c>
      <c r="C20" s="101" t="s">
        <v>43</v>
      </c>
      <c r="D20" s="101"/>
      <c r="E20" s="101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>
        <f t="shared" si="1"/>
        <v>0</v>
      </c>
    </row>
    <row r="21" spans="1:26" x14ac:dyDescent="0.25">
      <c r="A21" s="105"/>
      <c r="B21" s="101">
        <v>1.8</v>
      </c>
      <c r="C21" s="101" t="s">
        <v>41</v>
      </c>
      <c r="D21" s="101"/>
      <c r="E21" s="101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>
        <f t="shared" si="1"/>
        <v>0</v>
      </c>
    </row>
    <row r="22" spans="1:26" x14ac:dyDescent="0.25">
      <c r="A22" s="105"/>
      <c r="B22" s="107">
        <v>1.9</v>
      </c>
      <c r="C22" s="101" t="s">
        <v>42</v>
      </c>
      <c r="D22" s="101"/>
      <c r="E22" s="101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>
        <f t="shared" si="1"/>
        <v>0</v>
      </c>
    </row>
    <row r="23" spans="1:26" x14ac:dyDescent="0.25">
      <c r="A23" s="105"/>
      <c r="B23" s="104">
        <v>1.1000000000000001</v>
      </c>
      <c r="C23" s="101" t="s">
        <v>44</v>
      </c>
      <c r="D23" s="101"/>
      <c r="E23" s="101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>
        <f t="shared" si="1"/>
        <v>0</v>
      </c>
    </row>
    <row r="24" spans="1:26" x14ac:dyDescent="0.25">
      <c r="A24" s="105"/>
      <c r="B24" s="104">
        <v>1.1100000000000001</v>
      </c>
      <c r="C24" s="101" t="s">
        <v>7</v>
      </c>
      <c r="D24" s="101"/>
      <c r="E24" s="101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>
        <f t="shared" si="1"/>
        <v>0</v>
      </c>
    </row>
    <row r="25" spans="1:26" x14ac:dyDescent="0.25">
      <c r="A25" s="95" t="s">
        <v>146</v>
      </c>
      <c r="B25" s="96" t="s">
        <v>45</v>
      </c>
      <c r="C25" s="97"/>
      <c r="D25" s="97"/>
      <c r="E25" s="97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9">
        <f>SUM(Z26:Z35)</f>
        <v>0</v>
      </c>
    </row>
    <row r="26" spans="1:26" ht="15" x14ac:dyDescent="0.25">
      <c r="A26" s="100"/>
      <c r="B26" s="101">
        <v>2.1</v>
      </c>
      <c r="C26" s="101" t="s">
        <v>46</v>
      </c>
      <c r="D26" s="101"/>
      <c r="E26" s="101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3">
        <f t="shared" si="1"/>
        <v>0</v>
      </c>
    </row>
    <row r="27" spans="1:26" ht="15" x14ac:dyDescent="0.25">
      <c r="A27" s="100"/>
      <c r="B27" s="101">
        <v>2.2000000000000002</v>
      </c>
      <c r="C27" s="104" t="s">
        <v>94</v>
      </c>
      <c r="D27" s="104"/>
      <c r="E27" s="101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3">
        <f t="shared" si="1"/>
        <v>0</v>
      </c>
    </row>
    <row r="28" spans="1:26" x14ac:dyDescent="0.25">
      <c r="A28" s="105"/>
      <c r="B28" s="101">
        <v>2.2999999999999998</v>
      </c>
      <c r="C28" s="101" t="s">
        <v>47</v>
      </c>
      <c r="D28" s="101"/>
      <c r="E28" s="101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>
        <f t="shared" si="1"/>
        <v>0</v>
      </c>
    </row>
    <row r="29" spans="1:26" x14ac:dyDescent="0.25">
      <c r="A29" s="105"/>
      <c r="B29" s="101">
        <v>2.4</v>
      </c>
      <c r="C29" s="101" t="s">
        <v>48</v>
      </c>
      <c r="D29" s="101"/>
      <c r="E29" s="101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>
        <f t="shared" si="1"/>
        <v>0</v>
      </c>
    </row>
    <row r="30" spans="1:26" x14ac:dyDescent="0.25">
      <c r="A30" s="105"/>
      <c r="B30" s="101">
        <v>2.5</v>
      </c>
      <c r="C30" s="101" t="s">
        <v>49</v>
      </c>
      <c r="D30" s="101"/>
      <c r="E30" s="101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>
        <f t="shared" si="1"/>
        <v>0</v>
      </c>
    </row>
    <row r="31" spans="1:26" x14ac:dyDescent="0.25">
      <c r="A31" s="105"/>
      <c r="B31" s="101">
        <v>2.6</v>
      </c>
      <c r="C31" s="101" t="s">
        <v>50</v>
      </c>
      <c r="D31" s="101"/>
      <c r="E31" s="101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>
        <f t="shared" si="1"/>
        <v>0</v>
      </c>
    </row>
    <row r="32" spans="1:26" x14ac:dyDescent="0.25">
      <c r="A32" s="105"/>
      <c r="B32" s="101">
        <v>2.7</v>
      </c>
      <c r="C32" s="101" t="s">
        <v>51</v>
      </c>
      <c r="D32" s="101"/>
      <c r="E32" s="101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>
        <f t="shared" si="1"/>
        <v>0</v>
      </c>
    </row>
    <row r="33" spans="1:26" x14ac:dyDescent="0.25">
      <c r="A33" s="105"/>
      <c r="B33" s="101">
        <v>2.8</v>
      </c>
      <c r="C33" s="101" t="s">
        <v>52</v>
      </c>
      <c r="D33" s="101"/>
      <c r="E33" s="101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>
        <f t="shared" si="1"/>
        <v>0</v>
      </c>
    </row>
    <row r="34" spans="1:26" x14ac:dyDescent="0.25">
      <c r="A34" s="105"/>
      <c r="B34" s="101">
        <v>2.9</v>
      </c>
      <c r="C34" s="101" t="s">
        <v>53</v>
      </c>
      <c r="D34" s="101"/>
      <c r="E34" s="101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>
        <f t="shared" si="1"/>
        <v>0</v>
      </c>
    </row>
    <row r="35" spans="1:26" x14ac:dyDescent="0.25">
      <c r="A35" s="105"/>
      <c r="B35" s="104">
        <v>2.1</v>
      </c>
      <c r="C35" s="101" t="s">
        <v>54</v>
      </c>
      <c r="D35" s="101"/>
      <c r="E35" s="101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>
        <f t="shared" si="1"/>
        <v>0</v>
      </c>
    </row>
    <row r="36" spans="1:26" x14ac:dyDescent="0.25">
      <c r="A36" s="95" t="s">
        <v>147</v>
      </c>
      <c r="B36" s="96" t="s">
        <v>95</v>
      </c>
      <c r="C36" s="97"/>
      <c r="D36" s="97"/>
      <c r="E36" s="97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9">
        <f>SUM(Z37:Z41)</f>
        <v>0</v>
      </c>
    </row>
    <row r="37" spans="1:26" x14ac:dyDescent="0.25">
      <c r="A37" s="100"/>
      <c r="B37" s="101">
        <v>3.1</v>
      </c>
      <c r="C37" s="101" t="s">
        <v>58</v>
      </c>
      <c r="D37" s="101"/>
      <c r="E37" s="101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>
        <f t="shared" si="1"/>
        <v>0</v>
      </c>
    </row>
    <row r="38" spans="1:26" x14ac:dyDescent="0.25">
      <c r="A38" s="105"/>
      <c r="B38" s="101">
        <v>3.2</v>
      </c>
      <c r="C38" s="101" t="s">
        <v>55</v>
      </c>
      <c r="D38" s="101"/>
      <c r="E38" s="101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>
        <f t="shared" si="1"/>
        <v>0</v>
      </c>
    </row>
    <row r="39" spans="1:26" x14ac:dyDescent="0.25">
      <c r="A39" s="105"/>
      <c r="B39" s="101">
        <v>3.3</v>
      </c>
      <c r="C39" s="101" t="s">
        <v>59</v>
      </c>
      <c r="D39" s="101"/>
      <c r="E39" s="101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>
        <f t="shared" si="1"/>
        <v>0</v>
      </c>
    </row>
    <row r="40" spans="1:26" x14ac:dyDescent="0.25">
      <c r="A40" s="105"/>
      <c r="B40" s="101">
        <v>3.4</v>
      </c>
      <c r="C40" s="101" t="s">
        <v>56</v>
      </c>
      <c r="D40" s="101"/>
      <c r="E40" s="101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>
        <f t="shared" si="1"/>
        <v>0</v>
      </c>
    </row>
    <row r="41" spans="1:26" x14ac:dyDescent="0.25">
      <c r="A41" s="105"/>
      <c r="B41" s="101">
        <v>3.5</v>
      </c>
      <c r="C41" s="101" t="s">
        <v>57</v>
      </c>
      <c r="D41" s="101"/>
      <c r="E41" s="101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>
        <f t="shared" si="1"/>
        <v>0</v>
      </c>
    </row>
    <row r="42" spans="1:26" x14ac:dyDescent="0.25">
      <c r="A42" s="95" t="s">
        <v>148</v>
      </c>
      <c r="B42" s="96" t="s">
        <v>60</v>
      </c>
      <c r="C42" s="97"/>
      <c r="D42" s="97"/>
      <c r="E42" s="97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9">
        <f>SUM(Z43:Z46)</f>
        <v>0</v>
      </c>
    </row>
    <row r="43" spans="1:26" x14ac:dyDescent="0.25">
      <c r="A43" s="135"/>
      <c r="B43" s="106">
        <v>4.0999999999999996</v>
      </c>
      <c r="C43" s="106" t="s">
        <v>61</v>
      </c>
      <c r="D43" s="106"/>
      <c r="E43" s="106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>
        <f t="shared" si="1"/>
        <v>0</v>
      </c>
    </row>
    <row r="44" spans="1:26" x14ac:dyDescent="0.25">
      <c r="A44" s="105"/>
      <c r="B44" s="101">
        <v>4.2</v>
      </c>
      <c r="C44" s="101" t="s">
        <v>96</v>
      </c>
      <c r="D44" s="101"/>
      <c r="E44" s="101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>
        <f t="shared" si="1"/>
        <v>0</v>
      </c>
    </row>
    <row r="45" spans="1:26" x14ac:dyDescent="0.25">
      <c r="A45" s="105"/>
      <c r="B45" s="101">
        <v>4.3</v>
      </c>
      <c r="C45" s="101" t="s">
        <v>62</v>
      </c>
      <c r="D45" s="101"/>
      <c r="E45" s="101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>
        <f t="shared" si="1"/>
        <v>0</v>
      </c>
    </row>
    <row r="46" spans="1:26" x14ac:dyDescent="0.25">
      <c r="A46" s="105"/>
      <c r="B46" s="101">
        <v>4.4000000000000004</v>
      </c>
      <c r="C46" s="101" t="s">
        <v>63</v>
      </c>
      <c r="D46" s="101"/>
      <c r="E46" s="101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>
        <f t="shared" si="1"/>
        <v>0</v>
      </c>
    </row>
    <row r="47" spans="1:26" x14ac:dyDescent="0.25">
      <c r="A47" s="95" t="s">
        <v>149</v>
      </c>
      <c r="B47" s="96" t="s">
        <v>64</v>
      </c>
      <c r="C47" s="97"/>
      <c r="D47" s="97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9">
        <f>SUM(Z48:Z51)</f>
        <v>0</v>
      </c>
    </row>
    <row r="48" spans="1:26" x14ac:dyDescent="0.25">
      <c r="A48" s="100"/>
      <c r="B48" s="101">
        <v>5.0999999999999996</v>
      </c>
      <c r="C48" s="101" t="s">
        <v>65</v>
      </c>
      <c r="D48" s="101"/>
      <c r="E48" s="101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</row>
    <row r="49" spans="1:26" x14ac:dyDescent="0.25">
      <c r="A49" s="105"/>
      <c r="B49" s="101"/>
      <c r="C49" s="101" t="s">
        <v>103</v>
      </c>
      <c r="D49" s="101"/>
      <c r="E49" s="101" t="s">
        <v>66</v>
      </c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>
        <f t="shared" ref="Z49:Z68" si="2">SUM(F49:Y49)</f>
        <v>0</v>
      </c>
    </row>
    <row r="50" spans="1:26" x14ac:dyDescent="0.25">
      <c r="A50" s="105"/>
      <c r="B50" s="101"/>
      <c r="C50" s="101" t="s">
        <v>104</v>
      </c>
      <c r="D50" s="101"/>
      <c r="E50" s="101" t="s">
        <v>67</v>
      </c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>
        <f t="shared" si="2"/>
        <v>0</v>
      </c>
    </row>
    <row r="51" spans="1:26" x14ac:dyDescent="0.25">
      <c r="A51" s="105"/>
      <c r="B51" s="101"/>
      <c r="C51" s="101" t="s">
        <v>105</v>
      </c>
      <c r="D51" s="101"/>
      <c r="E51" s="101" t="s">
        <v>68</v>
      </c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>
        <f t="shared" si="2"/>
        <v>0</v>
      </c>
    </row>
    <row r="52" spans="1:26" x14ac:dyDescent="0.25">
      <c r="A52" s="95" t="s">
        <v>150</v>
      </c>
      <c r="B52" s="96" t="s">
        <v>69</v>
      </c>
      <c r="C52" s="97"/>
      <c r="D52" s="97"/>
      <c r="E52" s="97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9">
        <f>SUM(Z53:Z62)</f>
        <v>0</v>
      </c>
    </row>
    <row r="53" spans="1:26" x14ac:dyDescent="0.25">
      <c r="A53" s="100"/>
      <c r="B53" s="101">
        <v>6.1</v>
      </c>
      <c r="C53" s="101" t="s">
        <v>70</v>
      </c>
      <c r="D53" s="101"/>
      <c r="E53" s="101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>
        <f t="shared" si="2"/>
        <v>0</v>
      </c>
    </row>
    <row r="54" spans="1:26" x14ac:dyDescent="0.25">
      <c r="A54" s="105"/>
      <c r="B54" s="101">
        <v>6.2</v>
      </c>
      <c r="C54" s="101" t="s">
        <v>97</v>
      </c>
      <c r="D54" s="101"/>
      <c r="E54" s="101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>
        <f t="shared" si="2"/>
        <v>0</v>
      </c>
    </row>
    <row r="55" spans="1:26" x14ac:dyDescent="0.25">
      <c r="A55" s="105"/>
      <c r="B55" s="101"/>
      <c r="C55" s="101" t="s">
        <v>109</v>
      </c>
      <c r="D55" s="101"/>
      <c r="E55" s="101" t="s">
        <v>117</v>
      </c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>
        <f t="shared" si="2"/>
        <v>0</v>
      </c>
    </row>
    <row r="56" spans="1:26" x14ac:dyDescent="0.25">
      <c r="A56" s="105"/>
      <c r="B56" s="101"/>
      <c r="C56" s="101" t="s">
        <v>110</v>
      </c>
      <c r="D56" s="101"/>
      <c r="E56" s="101" t="s">
        <v>118</v>
      </c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>
        <f t="shared" si="2"/>
        <v>0</v>
      </c>
    </row>
    <row r="57" spans="1:26" x14ac:dyDescent="0.25">
      <c r="A57" s="105"/>
      <c r="B57" s="101"/>
      <c r="C57" s="101" t="s">
        <v>111</v>
      </c>
      <c r="D57" s="101"/>
      <c r="E57" s="101" t="s">
        <v>119</v>
      </c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>
        <f t="shared" si="2"/>
        <v>0</v>
      </c>
    </row>
    <row r="58" spans="1:26" x14ac:dyDescent="0.25">
      <c r="A58" s="105"/>
      <c r="B58" s="101"/>
      <c r="C58" s="101" t="s">
        <v>112</v>
      </c>
      <c r="D58" s="101"/>
      <c r="E58" s="101" t="s">
        <v>121</v>
      </c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>
        <f t="shared" si="2"/>
        <v>0</v>
      </c>
    </row>
    <row r="59" spans="1:26" x14ac:dyDescent="0.25">
      <c r="A59" s="105"/>
      <c r="B59" s="101"/>
      <c r="C59" s="101" t="s">
        <v>113</v>
      </c>
      <c r="D59" s="101"/>
      <c r="E59" s="101" t="s">
        <v>120</v>
      </c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>
        <f t="shared" si="2"/>
        <v>0</v>
      </c>
    </row>
    <row r="60" spans="1:26" x14ac:dyDescent="0.25">
      <c r="A60" s="105"/>
      <c r="B60" s="101"/>
      <c r="C60" s="101" t="s">
        <v>114</v>
      </c>
      <c r="D60" s="101"/>
      <c r="E60" s="101" t="s">
        <v>122</v>
      </c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>
        <f t="shared" si="2"/>
        <v>0</v>
      </c>
    </row>
    <row r="61" spans="1:26" x14ac:dyDescent="0.25">
      <c r="A61" s="105"/>
      <c r="B61" s="101"/>
      <c r="C61" s="101" t="s">
        <v>115</v>
      </c>
      <c r="D61" s="101"/>
      <c r="E61" s="101" t="s">
        <v>123</v>
      </c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>
        <f t="shared" si="2"/>
        <v>0</v>
      </c>
    </row>
    <row r="62" spans="1:26" x14ac:dyDescent="0.25">
      <c r="A62" s="105"/>
      <c r="B62" s="101"/>
      <c r="C62" s="101" t="s">
        <v>116</v>
      </c>
      <c r="D62" s="101"/>
      <c r="E62" s="101" t="s">
        <v>124</v>
      </c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>
        <f t="shared" si="2"/>
        <v>0</v>
      </c>
    </row>
    <row r="63" spans="1:26" x14ac:dyDescent="0.25">
      <c r="A63" s="95" t="s">
        <v>151</v>
      </c>
      <c r="B63" s="96" t="s">
        <v>98</v>
      </c>
      <c r="C63" s="97"/>
      <c r="D63" s="97"/>
      <c r="E63" s="97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9">
        <f>SUM(Z64:Z66)</f>
        <v>0</v>
      </c>
    </row>
    <row r="64" spans="1:26" x14ac:dyDescent="0.25">
      <c r="A64" s="100"/>
      <c r="B64" s="101">
        <v>7.1</v>
      </c>
      <c r="C64" s="101" t="s">
        <v>71</v>
      </c>
      <c r="D64" s="101"/>
      <c r="E64" s="101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>
        <f t="shared" si="2"/>
        <v>0</v>
      </c>
    </row>
    <row r="65" spans="1:26" x14ac:dyDescent="0.25">
      <c r="A65" s="105"/>
      <c r="B65" s="101">
        <v>7.2</v>
      </c>
      <c r="C65" s="101" t="s">
        <v>72</v>
      </c>
      <c r="D65" s="101"/>
      <c r="E65" s="101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>
        <f t="shared" si="2"/>
        <v>0</v>
      </c>
    </row>
    <row r="66" spans="1:26" x14ac:dyDescent="0.25">
      <c r="A66" s="105"/>
      <c r="B66" s="101">
        <v>7.3</v>
      </c>
      <c r="C66" s="101" t="s">
        <v>73</v>
      </c>
      <c r="D66" s="101"/>
      <c r="E66" s="101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>
        <f t="shared" si="2"/>
        <v>0</v>
      </c>
    </row>
    <row r="67" spans="1:26" x14ac:dyDescent="0.25">
      <c r="A67" s="95" t="s">
        <v>152</v>
      </c>
      <c r="B67" s="96" t="s">
        <v>99</v>
      </c>
      <c r="C67" s="97"/>
      <c r="D67" s="97"/>
      <c r="E67" s="97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9">
        <f>SUM(Z68:Z73)</f>
        <v>0</v>
      </c>
    </row>
    <row r="68" spans="1:26" x14ac:dyDescent="0.25">
      <c r="A68" s="100"/>
      <c r="B68" s="101">
        <v>8.1</v>
      </c>
      <c r="C68" s="101" t="s">
        <v>74</v>
      </c>
      <c r="D68" s="101"/>
      <c r="E68" s="101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>
        <f t="shared" si="2"/>
        <v>0</v>
      </c>
    </row>
    <row r="69" spans="1:26" x14ac:dyDescent="0.25">
      <c r="A69" s="105"/>
      <c r="B69" s="101">
        <v>8.1999999999999993</v>
      </c>
      <c r="C69" s="101" t="s">
        <v>75</v>
      </c>
      <c r="D69" s="101"/>
      <c r="E69" s="101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</row>
    <row r="70" spans="1:26" x14ac:dyDescent="0.25">
      <c r="A70" s="105"/>
      <c r="B70" s="101"/>
      <c r="C70" s="106" t="s">
        <v>139</v>
      </c>
      <c r="D70" s="101"/>
      <c r="E70" s="101" t="s">
        <v>76</v>
      </c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>
        <f t="shared" ref="Z70:Z75" si="3">SUM(F70:Y70)</f>
        <v>0</v>
      </c>
    </row>
    <row r="71" spans="1:26" x14ac:dyDescent="0.25">
      <c r="A71" s="105"/>
      <c r="B71" s="101"/>
      <c r="C71" s="106" t="s">
        <v>140</v>
      </c>
      <c r="D71" s="101"/>
      <c r="E71" s="101" t="s">
        <v>77</v>
      </c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>
        <f t="shared" si="3"/>
        <v>0</v>
      </c>
    </row>
    <row r="72" spans="1:26" x14ac:dyDescent="0.25">
      <c r="A72" s="105"/>
      <c r="B72" s="101"/>
      <c r="C72" s="106" t="s">
        <v>141</v>
      </c>
      <c r="D72" s="101"/>
      <c r="E72" s="101" t="s">
        <v>78</v>
      </c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>
        <f t="shared" si="3"/>
        <v>0</v>
      </c>
    </row>
    <row r="73" spans="1:26" x14ac:dyDescent="0.25">
      <c r="A73" s="105"/>
      <c r="B73" s="101"/>
      <c r="C73" s="106" t="s">
        <v>142</v>
      </c>
      <c r="D73" s="101"/>
      <c r="E73" s="101" t="s">
        <v>79</v>
      </c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>
        <f t="shared" si="3"/>
        <v>0</v>
      </c>
    </row>
    <row r="74" spans="1:26" x14ac:dyDescent="0.25">
      <c r="A74" s="95" t="s">
        <v>153</v>
      </c>
      <c r="B74" s="96" t="s">
        <v>80</v>
      </c>
      <c r="C74" s="97"/>
      <c r="D74" s="97"/>
      <c r="E74" s="97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9">
        <f>SUM(Z75)</f>
        <v>0</v>
      </c>
    </row>
    <row r="75" spans="1:26" x14ac:dyDescent="0.25">
      <c r="A75" s="100"/>
      <c r="B75" s="101">
        <v>9.1</v>
      </c>
      <c r="C75" s="101" t="s">
        <v>81</v>
      </c>
      <c r="D75" s="101"/>
      <c r="E75" s="101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>
        <f t="shared" si="3"/>
        <v>0</v>
      </c>
    </row>
    <row r="76" spans="1:26" ht="16.2" thickBot="1" x14ac:dyDescent="0.35">
      <c r="A76" s="108"/>
      <c r="B76" s="109"/>
      <c r="C76" s="109"/>
      <c r="D76" s="109"/>
      <c r="E76" s="110" t="s">
        <v>30</v>
      </c>
      <c r="F76" s="111">
        <f t="shared" ref="F76:R76" si="4">SUM(F11:F75)</f>
        <v>0</v>
      </c>
      <c r="G76" s="111">
        <f t="shared" si="4"/>
        <v>0</v>
      </c>
      <c r="H76" s="111">
        <f t="shared" si="4"/>
        <v>0</v>
      </c>
      <c r="I76" s="111">
        <f t="shared" si="4"/>
        <v>0</v>
      </c>
      <c r="J76" s="111">
        <f t="shared" si="4"/>
        <v>0</v>
      </c>
      <c r="K76" s="111">
        <f t="shared" si="4"/>
        <v>0</v>
      </c>
      <c r="L76" s="111">
        <f t="shared" si="4"/>
        <v>0</v>
      </c>
      <c r="M76" s="111">
        <f t="shared" si="4"/>
        <v>0</v>
      </c>
      <c r="N76" s="111">
        <f t="shared" si="4"/>
        <v>0</v>
      </c>
      <c r="O76" s="111">
        <f t="shared" si="4"/>
        <v>0</v>
      </c>
      <c r="P76" s="111">
        <f t="shared" si="4"/>
        <v>0</v>
      </c>
      <c r="Q76" s="111">
        <f t="shared" si="4"/>
        <v>0</v>
      </c>
      <c r="R76" s="111">
        <f t="shared" si="4"/>
        <v>0</v>
      </c>
      <c r="S76" s="111">
        <f>SUM(S11:S75)</f>
        <v>0</v>
      </c>
      <c r="T76" s="111">
        <f t="shared" ref="T76:Y76" si="5">SUM(T11:T75)</f>
        <v>0</v>
      </c>
      <c r="U76" s="111">
        <f t="shared" si="5"/>
        <v>0</v>
      </c>
      <c r="V76" s="111">
        <f t="shared" si="5"/>
        <v>0</v>
      </c>
      <c r="W76" s="111">
        <f t="shared" si="5"/>
        <v>0</v>
      </c>
      <c r="X76" s="111">
        <f t="shared" si="5"/>
        <v>0</v>
      </c>
      <c r="Y76" s="111">
        <f t="shared" si="5"/>
        <v>0</v>
      </c>
      <c r="Z76" s="111">
        <f>+Z11+Z25+Z36+Z42+Z47+Z52+Z63+Z67+Z74</f>
        <v>0</v>
      </c>
    </row>
  </sheetData>
  <mergeCells count="1">
    <mergeCell ref="A5:O5"/>
  </mergeCells>
  <pageMargins left="0.7" right="0.7" top="0.5" bottom="0.5" header="0.05" footer="0.05"/>
  <pageSetup paperSize="3" scale="69" orientation="landscape" r:id="rId1"/>
  <headerFoot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AB86"/>
  <sheetViews>
    <sheetView topLeftCell="A50" zoomScale="75" zoomScaleNormal="75" workbookViewId="0">
      <selection activeCell="F8" sqref="F8"/>
    </sheetView>
  </sheetViews>
  <sheetFormatPr defaultRowHeight="13.8" x14ac:dyDescent="0.25"/>
  <cols>
    <col min="2" max="2" width="4.09765625" customWidth="1"/>
    <col min="3" max="3" width="6" customWidth="1"/>
    <col min="4" max="4" width="6.09765625" customWidth="1"/>
    <col min="5" max="5" width="44.19921875" customWidth="1"/>
    <col min="6" max="6" width="12.19921875" customWidth="1"/>
    <col min="7" max="8" width="11.19921875" bestFit="1" customWidth="1"/>
    <col min="9" max="9" width="10.09765625" customWidth="1"/>
    <col min="10" max="10" width="11.19921875" bestFit="1" customWidth="1"/>
    <col min="11" max="12" width="10.19921875" bestFit="1" customWidth="1"/>
    <col min="13" max="13" width="13.09765625" customWidth="1"/>
    <col min="14" max="14" width="8.8984375" bestFit="1" customWidth="1"/>
    <col min="15" max="23" width="8.8984375" hidden="1" customWidth="1"/>
    <col min="24" max="24" width="10.5" hidden="1" customWidth="1"/>
    <col min="25" max="25" width="8.8984375" hidden="1" customWidth="1"/>
    <col min="26" max="26" width="13.5" customWidth="1"/>
    <col min="28" max="28" width="9.19921875" bestFit="1" customWidth="1"/>
  </cols>
  <sheetData>
    <row r="5" spans="1:28" ht="35.4" customHeight="1" x14ac:dyDescent="0.3">
      <c r="A5" s="231" t="s">
        <v>384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</row>
    <row r="6" spans="1:28" ht="17.399999999999999" x14ac:dyDescent="0.3">
      <c r="A6" s="61" t="s">
        <v>385</v>
      </c>
    </row>
    <row r="7" spans="1:28" s="164" customFormat="1" ht="18" thickBot="1" x14ac:dyDescent="0.35">
      <c r="A7" s="61"/>
    </row>
    <row r="8" spans="1:28" ht="27" thickBot="1" x14ac:dyDescent="0.3">
      <c r="A8" s="4" t="s">
        <v>2</v>
      </c>
      <c r="B8" s="4"/>
      <c r="C8" s="5"/>
      <c r="D8" s="6" t="s">
        <v>3</v>
      </c>
      <c r="E8" s="5" t="s">
        <v>4</v>
      </c>
      <c r="F8" s="173" t="s">
        <v>419</v>
      </c>
      <c r="G8" s="174" t="s">
        <v>377</v>
      </c>
      <c r="H8" s="174" t="s">
        <v>378</v>
      </c>
      <c r="I8" s="174" t="s">
        <v>379</v>
      </c>
      <c r="J8" s="174" t="s">
        <v>380</v>
      </c>
      <c r="K8" s="174" t="s">
        <v>381</v>
      </c>
      <c r="L8" s="174" t="s">
        <v>382</v>
      </c>
      <c r="M8" s="174" t="s">
        <v>386</v>
      </c>
      <c r="N8" s="174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7" t="s">
        <v>5</v>
      </c>
    </row>
    <row r="9" spans="1:28" x14ac:dyDescent="0.25">
      <c r="A9" s="92"/>
      <c r="B9" s="93"/>
      <c r="C9" s="93"/>
      <c r="D9" s="93"/>
      <c r="E9" s="93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</row>
    <row r="10" spans="1:28" x14ac:dyDescent="0.25">
      <c r="A10" s="95" t="s">
        <v>145</v>
      </c>
      <c r="B10" s="96" t="s">
        <v>6</v>
      </c>
      <c r="C10" s="97"/>
      <c r="D10" s="97"/>
      <c r="E10" s="97"/>
      <c r="F10" s="142">
        <f>'EST HRS (Prime-)'!$AA11</f>
        <v>253237</v>
      </c>
      <c r="G10" s="142">
        <f>'EST HRS (Sub 1)'!$AA11</f>
        <v>14705</v>
      </c>
      <c r="H10" s="142">
        <f>'EST HRS (Sub-2)'!$AA11</f>
        <v>4799</v>
      </c>
      <c r="I10" s="142">
        <f>'EST HRS (Sub-3)'!$AA11</f>
        <v>10457</v>
      </c>
      <c r="J10" s="142">
        <f>'EST HRS (Sub-4)'!$AA11</f>
        <v>12507</v>
      </c>
      <c r="K10" s="142">
        <f>'EST HRS (Sub-5)'!$AA11</f>
        <v>5856</v>
      </c>
      <c r="L10" s="142">
        <f>'EST HRS (Sub-6)'!$AA11</f>
        <v>5431</v>
      </c>
      <c r="M10" s="142">
        <f>'EST HRS (Sub-7)'!$AA11</f>
        <v>3482</v>
      </c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2">
        <f>SUM(Z11:Z23)</f>
        <v>310474</v>
      </c>
      <c r="AB10" s="169"/>
    </row>
    <row r="11" spans="1:28" x14ac:dyDescent="0.25">
      <c r="A11" s="100"/>
      <c r="B11" s="101">
        <v>1.1000000000000001</v>
      </c>
      <c r="C11" s="101" t="s">
        <v>6</v>
      </c>
      <c r="D11" s="101"/>
      <c r="E11" s="101"/>
      <c r="F11" s="143">
        <f>'EST HRS (Prime-)'!$AA12</f>
        <v>43931</v>
      </c>
      <c r="G11" s="143">
        <f>'EST HRS (Sub 1)'!$AA12</f>
        <v>0</v>
      </c>
      <c r="H11" s="143">
        <f>'EST HRS (Sub-2)'!$AA12</f>
        <v>0</v>
      </c>
      <c r="I11" s="143">
        <f>'EST HRS (Sub-3)'!$AA12</f>
        <v>0</v>
      </c>
      <c r="J11" s="143">
        <f>'EST HRS (Sub-4)'!$AA12</f>
        <v>2575</v>
      </c>
      <c r="K11" s="143">
        <f>'EST HRS (Sub-5)'!$AA12</f>
        <v>0</v>
      </c>
      <c r="L11" s="143">
        <f>'EST HRS (Sub-6)'!$AA12</f>
        <v>0</v>
      </c>
      <c r="M11" s="143">
        <f>'EST HRS (Sub-7)'!$AA12</f>
        <v>0</v>
      </c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>
        <f t="shared" ref="Z11:Z15" si="0">SUM(F11:Y11)</f>
        <v>46506</v>
      </c>
    </row>
    <row r="12" spans="1:28" x14ac:dyDescent="0.25">
      <c r="A12" s="100"/>
      <c r="B12" s="101">
        <v>1.2</v>
      </c>
      <c r="C12" s="104" t="s">
        <v>336</v>
      </c>
      <c r="D12" s="104"/>
      <c r="E12" s="101"/>
      <c r="F12" s="143">
        <f>'EST HRS (Prime-)'!$AA13</f>
        <v>0</v>
      </c>
      <c r="G12" s="143">
        <f>'EST HRS (Sub 1)'!$AA13</f>
        <v>0</v>
      </c>
      <c r="H12" s="143">
        <f>'EST HRS (Sub-2)'!$AA13</f>
        <v>0</v>
      </c>
      <c r="I12" s="143">
        <f>'EST HRS (Sub-3)'!$AA13</f>
        <v>0</v>
      </c>
      <c r="J12" s="143">
        <f>'EST HRS (Sub-4)'!$AA13</f>
        <v>0</v>
      </c>
      <c r="K12" s="143">
        <f>'EST HRS (Sub-5)'!$AA13</f>
        <v>0</v>
      </c>
      <c r="L12" s="143">
        <f>'EST HRS (Sub-6)'!$AA13</f>
        <v>0</v>
      </c>
      <c r="M12" s="143">
        <f>'EST HRS (Sub-7)'!$AA13</f>
        <v>0</v>
      </c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>
        <f t="shared" si="0"/>
        <v>0</v>
      </c>
    </row>
    <row r="13" spans="1:28" x14ac:dyDescent="0.25">
      <c r="A13" s="105"/>
      <c r="B13" s="101">
        <v>1.3</v>
      </c>
      <c r="C13" s="101" t="s">
        <v>336</v>
      </c>
      <c r="D13" s="101"/>
      <c r="E13" s="101"/>
      <c r="F13" s="143">
        <f>'EST HRS (Prime-)'!$AA14</f>
        <v>0</v>
      </c>
      <c r="G13" s="143">
        <f>'EST HRS (Sub 1)'!$AA14</f>
        <v>0</v>
      </c>
      <c r="H13" s="143">
        <f>'EST HRS (Sub-2)'!$AA14</f>
        <v>0</v>
      </c>
      <c r="I13" s="143">
        <f>'EST HRS (Sub-3)'!$AA14</f>
        <v>0</v>
      </c>
      <c r="J13" s="143">
        <f>'EST HRS (Sub-4)'!$AA14</f>
        <v>0</v>
      </c>
      <c r="K13" s="143">
        <f>'EST HRS (Sub-5)'!$AA14</f>
        <v>0</v>
      </c>
      <c r="L13" s="143">
        <f>'EST HRS (Sub-6)'!$AA14</f>
        <v>0</v>
      </c>
      <c r="M13" s="143">
        <f>'EST HRS (Sub-7)'!$AA14</f>
        <v>0</v>
      </c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>
        <f t="shared" si="0"/>
        <v>0</v>
      </c>
    </row>
    <row r="14" spans="1:28" x14ac:dyDescent="0.25">
      <c r="A14" s="105"/>
      <c r="B14" s="101">
        <v>1.4</v>
      </c>
      <c r="C14" s="101" t="s">
        <v>36</v>
      </c>
      <c r="D14" s="101"/>
      <c r="E14" s="101"/>
      <c r="F14" s="143">
        <f>'EST HRS (Prime-)'!$AA15</f>
        <v>14783</v>
      </c>
      <c r="G14" s="143">
        <f>'EST HRS (Sub 1)'!$AA15</f>
        <v>0</v>
      </c>
      <c r="H14" s="143">
        <f>'EST HRS (Sub-2)'!$AA15</f>
        <v>0</v>
      </c>
      <c r="I14" s="143">
        <f>'EST HRS (Sub-3)'!$AA15</f>
        <v>0</v>
      </c>
      <c r="J14" s="143">
        <f>'EST HRS (Sub-4)'!$AA15</f>
        <v>0</v>
      </c>
      <c r="K14" s="143">
        <f>'EST HRS (Sub-5)'!$AA15</f>
        <v>0</v>
      </c>
      <c r="L14" s="143">
        <f>'EST HRS (Sub-6)'!$AA15</f>
        <v>0</v>
      </c>
      <c r="M14" s="143">
        <f>'EST HRS (Sub-7)'!$AA15</f>
        <v>0</v>
      </c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>
        <f t="shared" si="0"/>
        <v>14783</v>
      </c>
    </row>
    <row r="15" spans="1:28" x14ac:dyDescent="0.25">
      <c r="A15" s="105"/>
      <c r="B15" s="101">
        <v>1.5</v>
      </c>
      <c r="C15" s="101" t="s">
        <v>37</v>
      </c>
      <c r="D15" s="101"/>
      <c r="E15" s="101"/>
      <c r="F15" s="143">
        <f>'EST HRS (Prime-)'!$AA16</f>
        <v>4663</v>
      </c>
      <c r="G15" s="143">
        <f>'EST HRS (Sub 1)'!$AA16</f>
        <v>0</v>
      </c>
      <c r="H15" s="143">
        <f>'EST HRS (Sub-2)'!$AA16</f>
        <v>0</v>
      </c>
      <c r="I15" s="143">
        <f>'EST HRS (Sub-3)'!$AA16</f>
        <v>0</v>
      </c>
      <c r="J15" s="143">
        <f>'EST HRS (Sub-4)'!$AA16</f>
        <v>0</v>
      </c>
      <c r="K15" s="143">
        <f>'EST HRS (Sub-5)'!$AA16</f>
        <v>0</v>
      </c>
      <c r="L15" s="143">
        <f>'EST HRS (Sub-6)'!$AA16</f>
        <v>0</v>
      </c>
      <c r="M15" s="143">
        <f>'EST HRS (Sub-7)'!$AA16</f>
        <v>0</v>
      </c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>
        <f t="shared" si="0"/>
        <v>4663</v>
      </c>
    </row>
    <row r="16" spans="1:28" x14ac:dyDescent="0.25">
      <c r="A16" s="105"/>
      <c r="B16" s="101">
        <v>1.6</v>
      </c>
      <c r="C16" s="101" t="s">
        <v>38</v>
      </c>
      <c r="D16" s="101"/>
      <c r="E16" s="101"/>
      <c r="F16" s="143">
        <f>'EST HRS (Prime-)'!$AA17</f>
        <v>0</v>
      </c>
      <c r="G16" s="143">
        <f>'EST HRS (Sub 1)'!$AA17</f>
        <v>0</v>
      </c>
      <c r="H16" s="143">
        <f>'EST HRS (Sub-2)'!$AA17</f>
        <v>0</v>
      </c>
      <c r="I16" s="143">
        <f>'EST HRS (Sub-3)'!$AA17</f>
        <v>0</v>
      </c>
      <c r="J16" s="143">
        <f>'EST HRS (Sub-4)'!$AA17</f>
        <v>0</v>
      </c>
      <c r="K16" s="143">
        <f>'EST HRS (Sub-5)'!$AA17</f>
        <v>0</v>
      </c>
      <c r="L16" s="143">
        <f>'EST HRS (Sub-6)'!$AA17</f>
        <v>0</v>
      </c>
      <c r="M16" s="143">
        <f>'EST HRS (Sub-7)'!$AA17</f>
        <v>0</v>
      </c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</row>
    <row r="17" spans="1:26" x14ac:dyDescent="0.25">
      <c r="A17" s="105"/>
      <c r="B17" s="101"/>
      <c r="C17" s="106" t="s">
        <v>107</v>
      </c>
      <c r="D17" s="101"/>
      <c r="E17" s="101" t="s">
        <v>39</v>
      </c>
      <c r="F17" s="143">
        <f>'EST HRS (Prime-)'!$AA18</f>
        <v>12263</v>
      </c>
      <c r="G17" s="143">
        <f>'EST HRS (Sub 1)'!$AA18</f>
        <v>4110</v>
      </c>
      <c r="H17" s="143">
        <f>'EST HRS (Sub-2)'!$AA18</f>
        <v>0</v>
      </c>
      <c r="I17" s="143">
        <f>'EST HRS (Sub-3)'!$AA18</f>
        <v>816</v>
      </c>
      <c r="J17" s="143">
        <f>'EST HRS (Sub-4)'!$AA18</f>
        <v>773</v>
      </c>
      <c r="K17" s="143">
        <f>'EST HRS (Sub-5)'!$AA18</f>
        <v>669</v>
      </c>
      <c r="L17" s="143">
        <f>'EST HRS (Sub-6)'!$AA18</f>
        <v>833</v>
      </c>
      <c r="M17" s="143">
        <f>'EST HRS (Sub-7)'!$AA18</f>
        <v>635</v>
      </c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>
        <f t="shared" ref="Z17:Z45" si="1">SUM(F17:Y17)</f>
        <v>20099</v>
      </c>
    </row>
    <row r="18" spans="1:26" x14ac:dyDescent="0.25">
      <c r="A18" s="105"/>
      <c r="B18" s="101"/>
      <c r="C18" s="106" t="s">
        <v>108</v>
      </c>
      <c r="D18" s="101"/>
      <c r="E18" s="101" t="s">
        <v>40</v>
      </c>
      <c r="F18" s="143">
        <f>'EST HRS (Prime-)'!$AA19</f>
        <v>5742</v>
      </c>
      <c r="G18" s="143">
        <f>'EST HRS (Sub 1)'!$AA19</f>
        <v>6273</v>
      </c>
      <c r="H18" s="143">
        <f>'EST HRS (Sub-2)'!$AA19</f>
        <v>0</v>
      </c>
      <c r="I18" s="143">
        <f>'EST HRS (Sub-3)'!$AA19</f>
        <v>5957</v>
      </c>
      <c r="J18" s="143">
        <f>'EST HRS (Sub-4)'!$AA19</f>
        <v>2319</v>
      </c>
      <c r="K18" s="143">
        <f>'EST HRS (Sub-5)'!$AA19</f>
        <v>2175</v>
      </c>
      <c r="L18" s="143">
        <f>'EST HRS (Sub-6)'!$AA19</f>
        <v>3332</v>
      </c>
      <c r="M18" s="143">
        <f>'EST HRS (Sub-7)'!$AA19</f>
        <v>1326</v>
      </c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>
        <f t="shared" si="1"/>
        <v>27124</v>
      </c>
    </row>
    <row r="19" spans="1:26" x14ac:dyDescent="0.25">
      <c r="A19" s="105"/>
      <c r="B19" s="101">
        <v>1.7</v>
      </c>
      <c r="C19" s="101" t="s">
        <v>43</v>
      </c>
      <c r="D19" s="101"/>
      <c r="E19" s="101"/>
      <c r="F19" s="143">
        <f>'EST HRS (Prime-)'!$AA20</f>
        <v>779</v>
      </c>
      <c r="G19" s="143">
        <f>'EST HRS (Sub 1)'!$AA20</f>
        <v>0</v>
      </c>
      <c r="H19" s="143">
        <f>'EST HRS (Sub-2)'!$AA20</f>
        <v>0</v>
      </c>
      <c r="I19" s="143">
        <f>'EST HRS (Sub-3)'!$AA20</f>
        <v>0</v>
      </c>
      <c r="J19" s="143">
        <f>'EST HRS (Sub-4)'!$AA20</f>
        <v>0</v>
      </c>
      <c r="K19" s="143">
        <f>'EST HRS (Sub-5)'!$AA20</f>
        <v>0</v>
      </c>
      <c r="L19" s="143">
        <f>'EST HRS (Sub-6)'!$AA20</f>
        <v>0</v>
      </c>
      <c r="M19" s="143">
        <f>'EST HRS (Sub-7)'!$AA20</f>
        <v>0</v>
      </c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>
        <f t="shared" si="1"/>
        <v>779</v>
      </c>
    </row>
    <row r="20" spans="1:26" x14ac:dyDescent="0.25">
      <c r="A20" s="105"/>
      <c r="B20" s="101">
        <v>1.8</v>
      </c>
      <c r="C20" s="101" t="s">
        <v>41</v>
      </c>
      <c r="D20" s="101"/>
      <c r="E20" s="101"/>
      <c r="F20" s="143">
        <f>'EST HRS (Prime-)'!$AA21</f>
        <v>34978</v>
      </c>
      <c r="G20" s="143">
        <f>'EST HRS (Sub 1)'!$AA21</f>
        <v>4322</v>
      </c>
      <c r="H20" s="143">
        <f>'EST HRS (Sub-2)'!$AA21</f>
        <v>4799</v>
      </c>
      <c r="I20" s="143">
        <f>'EST HRS (Sub-3)'!$AA21</f>
        <v>3684</v>
      </c>
      <c r="J20" s="143">
        <f>'EST HRS (Sub-4)'!$AA21</f>
        <v>6840</v>
      </c>
      <c r="K20" s="143">
        <f>'EST HRS (Sub-5)'!$AA21</f>
        <v>3012</v>
      </c>
      <c r="L20" s="143">
        <f>'EST HRS (Sub-6)'!$AA21</f>
        <v>1266</v>
      </c>
      <c r="M20" s="143">
        <f>'EST HRS (Sub-7)'!$AA21</f>
        <v>1521</v>
      </c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>
        <f t="shared" si="1"/>
        <v>60422</v>
      </c>
    </row>
    <row r="21" spans="1:26" x14ac:dyDescent="0.25">
      <c r="A21" s="105"/>
      <c r="B21" s="107">
        <v>1.9</v>
      </c>
      <c r="C21" s="101" t="s">
        <v>42</v>
      </c>
      <c r="D21" s="101"/>
      <c r="E21" s="101"/>
      <c r="F21" s="143">
        <f>'EST HRS (Prime-)'!$AA22</f>
        <v>10332</v>
      </c>
      <c r="G21" s="143">
        <f>'EST HRS (Sub 1)'!$AA22</f>
        <v>0</v>
      </c>
      <c r="H21" s="143">
        <f>'EST HRS (Sub-2)'!$AA22</f>
        <v>0</v>
      </c>
      <c r="I21" s="143">
        <f>'EST HRS (Sub-3)'!$AA22</f>
        <v>0</v>
      </c>
      <c r="J21" s="143">
        <f>'EST HRS (Sub-4)'!$AA22</f>
        <v>0</v>
      </c>
      <c r="K21" s="143">
        <f>'EST HRS (Sub-5)'!$AA22</f>
        <v>0</v>
      </c>
      <c r="L21" s="143">
        <f>'EST HRS (Sub-6)'!$AA22</f>
        <v>0</v>
      </c>
      <c r="M21" s="143">
        <f>'EST HRS (Sub-7)'!$AA22</f>
        <v>0</v>
      </c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>
        <f t="shared" si="1"/>
        <v>10332</v>
      </c>
    </row>
    <row r="22" spans="1:26" x14ac:dyDescent="0.25">
      <c r="A22" s="105"/>
      <c r="B22" s="104">
        <v>1.1000000000000001</v>
      </c>
      <c r="C22" s="101" t="s">
        <v>44</v>
      </c>
      <c r="D22" s="101"/>
      <c r="E22" s="101"/>
      <c r="F22" s="143">
        <f>'EST HRS (Prime-)'!$AA23</f>
        <v>125766</v>
      </c>
      <c r="G22" s="143">
        <f>'EST HRS (Sub 1)'!$AA23</f>
        <v>0</v>
      </c>
      <c r="H22" s="143">
        <f>'EST HRS (Sub-2)'!$AA23</f>
        <v>0</v>
      </c>
      <c r="I22" s="143">
        <f>'EST HRS (Sub-3)'!$AA23</f>
        <v>0</v>
      </c>
      <c r="J22" s="143">
        <f>'EST HRS (Sub-4)'!$AA23</f>
        <v>0</v>
      </c>
      <c r="K22" s="143">
        <f>'EST HRS (Sub-5)'!$AA23</f>
        <v>0</v>
      </c>
      <c r="L22" s="143">
        <f>'EST HRS (Sub-6)'!$AA23</f>
        <v>0</v>
      </c>
      <c r="M22" s="143">
        <f>'EST HRS (Sub-7)'!$AA23</f>
        <v>0</v>
      </c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>
        <f t="shared" si="1"/>
        <v>125766</v>
      </c>
    </row>
    <row r="23" spans="1:26" x14ac:dyDescent="0.25">
      <c r="A23" s="105"/>
      <c r="B23" s="104">
        <v>1.1100000000000001</v>
      </c>
      <c r="C23" s="101" t="s">
        <v>7</v>
      </c>
      <c r="D23" s="101"/>
      <c r="E23" s="101"/>
      <c r="F23" s="143">
        <f>'EST HRS (Prime-)'!$AA24</f>
        <v>0</v>
      </c>
      <c r="G23" s="143">
        <f>'EST HRS (Sub 1)'!$AA24</f>
        <v>0</v>
      </c>
      <c r="H23" s="143">
        <f>'EST HRS (Sub-2)'!$AA24</f>
        <v>0</v>
      </c>
      <c r="I23" s="143">
        <f>'EST HRS (Sub-3)'!$AA24</f>
        <v>0</v>
      </c>
      <c r="J23" s="143">
        <f>'EST HRS (Sub-4)'!$AA24</f>
        <v>0</v>
      </c>
      <c r="K23" s="143">
        <f>'EST HRS (Sub-5)'!$AA24</f>
        <v>0</v>
      </c>
      <c r="L23" s="143">
        <f>'EST HRS (Sub-6)'!$AA24</f>
        <v>0</v>
      </c>
      <c r="M23" s="143">
        <f>'EST HRS (Sub-7)'!$AA24</f>
        <v>0</v>
      </c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>
        <f t="shared" si="1"/>
        <v>0</v>
      </c>
    </row>
    <row r="24" spans="1:26" x14ac:dyDescent="0.25">
      <c r="A24" s="95" t="s">
        <v>146</v>
      </c>
      <c r="B24" s="96" t="s">
        <v>45</v>
      </c>
      <c r="C24" s="97"/>
      <c r="D24" s="97"/>
      <c r="E24" s="97"/>
      <c r="F24" s="142">
        <f>'EST HRS (Prime-)'!$AA25</f>
        <v>64957</v>
      </c>
      <c r="G24" s="142">
        <f>'EST HRS (Sub 1)'!$AA25</f>
        <v>120301</v>
      </c>
      <c r="H24" s="142">
        <f>'EST HRS (Sub-2)'!$AA25</f>
        <v>0</v>
      </c>
      <c r="I24" s="142">
        <f>'EST HRS (Sub-3)'!$AA25</f>
        <v>0</v>
      </c>
      <c r="J24" s="142">
        <f>'EST HRS (Sub-4)'!$AA25</f>
        <v>7164</v>
      </c>
      <c r="K24" s="142">
        <f>'EST HRS (Sub-5)'!$AA25</f>
        <v>0</v>
      </c>
      <c r="L24" s="142">
        <f>'EST HRS (Sub-6)'!$AA25</f>
        <v>0</v>
      </c>
      <c r="M24" s="142">
        <f>'EST HRS (Sub-7)'!$AA25</f>
        <v>0</v>
      </c>
      <c r="N24" s="142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2">
        <f>SUM(Z25:Z34)</f>
        <v>192422</v>
      </c>
    </row>
    <row r="25" spans="1:26" x14ac:dyDescent="0.25">
      <c r="A25" s="100"/>
      <c r="B25" s="101">
        <v>2.1</v>
      </c>
      <c r="C25" s="101" t="s">
        <v>46</v>
      </c>
      <c r="D25" s="101"/>
      <c r="E25" s="101"/>
      <c r="F25" s="143">
        <f>'EST HRS (Prime-)'!$AA26</f>
        <v>1361</v>
      </c>
      <c r="G25" s="143">
        <f>'EST HRS (Sub 1)'!$AA26</f>
        <v>6777</v>
      </c>
      <c r="H25" s="143">
        <f>'EST HRS (Sub-2)'!$AA26</f>
        <v>0</v>
      </c>
      <c r="I25" s="143">
        <f>'EST HRS (Sub-3)'!$AA26</f>
        <v>0</v>
      </c>
      <c r="J25" s="143">
        <f>'EST HRS (Sub-4)'!$AA26</f>
        <v>0</v>
      </c>
      <c r="K25" s="143">
        <f>'EST HRS (Sub-5)'!$AA26</f>
        <v>0</v>
      </c>
      <c r="L25" s="143">
        <f>'EST HRS (Sub-6)'!$AA26</f>
        <v>0</v>
      </c>
      <c r="M25" s="143">
        <f>'EST HRS (Sub-7)'!$AA26</f>
        <v>0</v>
      </c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>
        <f t="shared" si="1"/>
        <v>8138</v>
      </c>
    </row>
    <row r="26" spans="1:26" x14ac:dyDescent="0.25">
      <c r="A26" s="100"/>
      <c r="B26" s="101">
        <v>2.2000000000000002</v>
      </c>
      <c r="C26" s="104" t="s">
        <v>94</v>
      </c>
      <c r="D26" s="104"/>
      <c r="E26" s="101"/>
      <c r="F26" s="143">
        <f>'EST HRS (Prime-)'!$AA27</f>
        <v>15356</v>
      </c>
      <c r="G26" s="143">
        <f>'EST HRS (Sub 1)'!$AA27</f>
        <v>20971</v>
      </c>
      <c r="H26" s="143">
        <f>'EST HRS (Sub-2)'!$AA27</f>
        <v>0</v>
      </c>
      <c r="I26" s="143">
        <f>'EST HRS (Sub-3)'!$AA27</f>
        <v>0</v>
      </c>
      <c r="J26" s="143">
        <f>'EST HRS (Sub-4)'!$AA27</f>
        <v>0</v>
      </c>
      <c r="K26" s="143">
        <f>'EST HRS (Sub-5)'!$AA27</f>
        <v>0</v>
      </c>
      <c r="L26" s="143">
        <f>'EST HRS (Sub-6)'!$AA27</f>
        <v>0</v>
      </c>
      <c r="M26" s="143">
        <f>'EST HRS (Sub-7)'!$AA27</f>
        <v>0</v>
      </c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>
        <f t="shared" si="1"/>
        <v>36327</v>
      </c>
    </row>
    <row r="27" spans="1:26" x14ac:dyDescent="0.25">
      <c r="A27" s="105"/>
      <c r="B27" s="101">
        <v>2.2999999999999998</v>
      </c>
      <c r="C27" s="101" t="s">
        <v>336</v>
      </c>
      <c r="D27" s="101"/>
      <c r="E27" s="101"/>
      <c r="F27" s="143">
        <f>'EST HRS (Prime-)'!$AA28</f>
        <v>0</v>
      </c>
      <c r="G27" s="143">
        <f>'EST HRS (Sub 1)'!$AA28</f>
        <v>0</v>
      </c>
      <c r="H27" s="143">
        <f>'EST HRS (Sub-2)'!$AA28</f>
        <v>0</v>
      </c>
      <c r="I27" s="143">
        <f>'EST HRS (Sub-3)'!$AA28</f>
        <v>0</v>
      </c>
      <c r="J27" s="143">
        <f>'EST HRS (Sub-4)'!$AA28</f>
        <v>0</v>
      </c>
      <c r="K27" s="143">
        <f>'EST HRS (Sub-5)'!$AA28</f>
        <v>0</v>
      </c>
      <c r="L27" s="143">
        <f>'EST HRS (Sub-6)'!$AA28</f>
        <v>0</v>
      </c>
      <c r="M27" s="143">
        <f>'EST HRS (Sub-7)'!$AA28</f>
        <v>0</v>
      </c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>
        <f t="shared" si="1"/>
        <v>0</v>
      </c>
    </row>
    <row r="28" spans="1:26" x14ac:dyDescent="0.25">
      <c r="A28" s="105"/>
      <c r="B28" s="101">
        <v>2.4</v>
      </c>
      <c r="C28" s="101" t="s">
        <v>48</v>
      </c>
      <c r="D28" s="101"/>
      <c r="E28" s="101"/>
      <c r="F28" s="143">
        <f>'EST HRS (Prime-)'!$AA29</f>
        <v>8846</v>
      </c>
      <c r="G28" s="143">
        <f>'EST HRS (Sub 1)'!$AA29</f>
        <v>31821</v>
      </c>
      <c r="H28" s="143">
        <f>'EST HRS (Sub-2)'!$AA29</f>
        <v>0</v>
      </c>
      <c r="I28" s="143">
        <f>'EST HRS (Sub-3)'!$AA29</f>
        <v>0</v>
      </c>
      <c r="J28" s="143">
        <f>'EST HRS (Sub-4)'!$AA29</f>
        <v>0</v>
      </c>
      <c r="K28" s="143">
        <f>'EST HRS (Sub-5)'!$AA29</f>
        <v>0</v>
      </c>
      <c r="L28" s="143">
        <f>'EST HRS (Sub-6)'!$AA29</f>
        <v>0</v>
      </c>
      <c r="M28" s="143">
        <f>'EST HRS (Sub-7)'!$AA29</f>
        <v>0</v>
      </c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>
        <f t="shared" si="1"/>
        <v>40667</v>
      </c>
    </row>
    <row r="29" spans="1:26" x14ac:dyDescent="0.25">
      <c r="A29" s="105"/>
      <c r="B29" s="101">
        <v>2.5</v>
      </c>
      <c r="C29" s="101" t="s">
        <v>336</v>
      </c>
      <c r="D29" s="101"/>
      <c r="E29" s="101"/>
      <c r="F29" s="143">
        <f>'EST HRS (Prime-)'!$AA30</f>
        <v>0</v>
      </c>
      <c r="G29" s="143">
        <f>'EST HRS (Sub 1)'!$AA30</f>
        <v>0</v>
      </c>
      <c r="H29" s="143">
        <f>'EST HRS (Sub-2)'!$AA30</f>
        <v>0</v>
      </c>
      <c r="I29" s="143">
        <f>'EST HRS (Sub-3)'!$AA30</f>
        <v>0</v>
      </c>
      <c r="J29" s="143">
        <f>'EST HRS (Sub-4)'!$AA30</f>
        <v>0</v>
      </c>
      <c r="K29" s="143">
        <f>'EST HRS (Sub-5)'!$AA30</f>
        <v>0</v>
      </c>
      <c r="L29" s="143">
        <f>'EST HRS (Sub-6)'!$AA30</f>
        <v>0</v>
      </c>
      <c r="M29" s="143">
        <f>'EST HRS (Sub-7)'!$AA30</f>
        <v>0</v>
      </c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>
        <f t="shared" si="1"/>
        <v>0</v>
      </c>
    </row>
    <row r="30" spans="1:26" x14ac:dyDescent="0.25">
      <c r="A30" s="105"/>
      <c r="B30" s="101">
        <v>2.6</v>
      </c>
      <c r="C30" s="101" t="s">
        <v>50</v>
      </c>
      <c r="D30" s="101"/>
      <c r="E30" s="101"/>
      <c r="F30" s="143">
        <f>'EST HRS (Prime-)'!$AA31</f>
        <v>0</v>
      </c>
      <c r="G30" s="143">
        <f>'EST HRS (Sub 1)'!$AA31</f>
        <v>5030</v>
      </c>
      <c r="H30" s="143">
        <f>'EST HRS (Sub-2)'!$AA31</f>
        <v>0</v>
      </c>
      <c r="I30" s="143">
        <f>'EST HRS (Sub-3)'!$AA31</f>
        <v>0</v>
      </c>
      <c r="J30" s="143">
        <f>'EST HRS (Sub-4)'!$AA31</f>
        <v>0</v>
      </c>
      <c r="K30" s="143">
        <f>'EST HRS (Sub-5)'!$AA31</f>
        <v>0</v>
      </c>
      <c r="L30" s="143">
        <f>'EST HRS (Sub-6)'!$AA31</f>
        <v>0</v>
      </c>
      <c r="M30" s="143">
        <f>'EST HRS (Sub-7)'!$AA31</f>
        <v>0</v>
      </c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>
        <f t="shared" si="1"/>
        <v>5030</v>
      </c>
    </row>
    <row r="31" spans="1:26" x14ac:dyDescent="0.25">
      <c r="A31" s="105"/>
      <c r="B31" s="101">
        <v>2.7</v>
      </c>
      <c r="C31" s="101" t="s">
        <v>336</v>
      </c>
      <c r="D31" s="101"/>
      <c r="E31" s="101"/>
      <c r="F31" s="143">
        <f>'EST HRS (Prime-)'!$AA32</f>
        <v>0</v>
      </c>
      <c r="G31" s="143">
        <f>'EST HRS (Sub 1)'!$AA32</f>
        <v>0</v>
      </c>
      <c r="H31" s="143">
        <f>'EST HRS (Sub-2)'!$AA32</f>
        <v>0</v>
      </c>
      <c r="I31" s="143">
        <f>'EST HRS (Sub-3)'!$AA32</f>
        <v>0</v>
      </c>
      <c r="J31" s="143">
        <f>'EST HRS (Sub-4)'!$AA32</f>
        <v>0</v>
      </c>
      <c r="K31" s="143">
        <f>'EST HRS (Sub-5)'!$AA32</f>
        <v>0</v>
      </c>
      <c r="L31" s="143">
        <f>'EST HRS (Sub-6)'!$AA32</f>
        <v>0</v>
      </c>
      <c r="M31" s="143">
        <f>'EST HRS (Sub-7)'!$AA32</f>
        <v>0</v>
      </c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>
        <f t="shared" si="1"/>
        <v>0</v>
      </c>
    </row>
    <row r="32" spans="1:26" x14ac:dyDescent="0.25">
      <c r="A32" s="105"/>
      <c r="B32" s="101">
        <v>2.8</v>
      </c>
      <c r="C32" s="101" t="s">
        <v>52</v>
      </c>
      <c r="D32" s="101"/>
      <c r="E32" s="101"/>
      <c r="F32" s="143">
        <f>'EST HRS (Prime-)'!$AA33</f>
        <v>30244</v>
      </c>
      <c r="G32" s="143">
        <f>'EST HRS (Sub 1)'!$AA33</f>
        <v>24998</v>
      </c>
      <c r="H32" s="143">
        <f>'EST HRS (Sub-2)'!$AA33</f>
        <v>0</v>
      </c>
      <c r="I32" s="143">
        <f>'EST HRS (Sub-3)'!$AA33</f>
        <v>0</v>
      </c>
      <c r="J32" s="143">
        <f>'EST HRS (Sub-4)'!$AA33</f>
        <v>7164</v>
      </c>
      <c r="K32" s="143">
        <f>'EST HRS (Sub-5)'!$AA33</f>
        <v>0</v>
      </c>
      <c r="L32" s="143">
        <f>'EST HRS (Sub-6)'!$AA33</f>
        <v>0</v>
      </c>
      <c r="M32" s="143">
        <f>'EST HRS (Sub-7)'!$AA33</f>
        <v>0</v>
      </c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>
        <f t="shared" si="1"/>
        <v>62406</v>
      </c>
    </row>
    <row r="33" spans="1:26" x14ac:dyDescent="0.25">
      <c r="A33" s="105"/>
      <c r="B33" s="101">
        <v>2.9</v>
      </c>
      <c r="C33" s="101" t="s">
        <v>53</v>
      </c>
      <c r="D33" s="101"/>
      <c r="E33" s="101"/>
      <c r="F33" s="143">
        <f>'EST HRS (Prime-)'!$AA34</f>
        <v>6814</v>
      </c>
      <c r="G33" s="143">
        <f>'EST HRS (Sub 1)'!$AA34</f>
        <v>16912</v>
      </c>
      <c r="H33" s="143">
        <f>'EST HRS (Sub-2)'!$AA34</f>
        <v>0</v>
      </c>
      <c r="I33" s="143">
        <f>'EST HRS (Sub-3)'!$AA34</f>
        <v>0</v>
      </c>
      <c r="J33" s="143">
        <f>'EST HRS (Sub-4)'!$AA34</f>
        <v>0</v>
      </c>
      <c r="K33" s="143">
        <f>'EST HRS (Sub-5)'!$AA34</f>
        <v>0</v>
      </c>
      <c r="L33" s="143">
        <f>'EST HRS (Sub-6)'!$AA34</f>
        <v>0</v>
      </c>
      <c r="M33" s="143">
        <f>'EST HRS (Sub-7)'!$AA34</f>
        <v>0</v>
      </c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>
        <f t="shared" si="1"/>
        <v>23726</v>
      </c>
    </row>
    <row r="34" spans="1:26" x14ac:dyDescent="0.25">
      <c r="A34" s="105"/>
      <c r="B34" s="104">
        <v>2.1</v>
      </c>
      <c r="C34" s="101" t="s">
        <v>54</v>
      </c>
      <c r="D34" s="101"/>
      <c r="E34" s="101"/>
      <c r="F34" s="143">
        <f>'EST HRS (Prime-)'!$AA35</f>
        <v>2336</v>
      </c>
      <c r="G34" s="143">
        <f>'EST HRS (Sub 1)'!$AA35</f>
        <v>13792</v>
      </c>
      <c r="H34" s="143">
        <f>'EST HRS (Sub-2)'!$AA35</f>
        <v>0</v>
      </c>
      <c r="I34" s="143">
        <f>'EST HRS (Sub-3)'!$AA35</f>
        <v>0</v>
      </c>
      <c r="J34" s="143">
        <f>'EST HRS (Sub-4)'!$AA35</f>
        <v>0</v>
      </c>
      <c r="K34" s="143">
        <f>'EST HRS (Sub-5)'!$AA35</f>
        <v>0</v>
      </c>
      <c r="L34" s="143">
        <f>'EST HRS (Sub-6)'!$AA35</f>
        <v>0</v>
      </c>
      <c r="M34" s="143">
        <f>'EST HRS (Sub-7)'!$AA35</f>
        <v>0</v>
      </c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>
        <f t="shared" si="1"/>
        <v>16128</v>
      </c>
    </row>
    <row r="35" spans="1:26" x14ac:dyDescent="0.25">
      <c r="A35" s="95" t="s">
        <v>147</v>
      </c>
      <c r="B35" s="96" t="s">
        <v>95</v>
      </c>
      <c r="C35" s="97"/>
      <c r="D35" s="97"/>
      <c r="E35" s="97"/>
      <c r="F35" s="142">
        <f>'EST HRS (Prime-)'!$AA36</f>
        <v>273324</v>
      </c>
      <c r="G35" s="142">
        <f>'EST HRS (Sub 1)'!$AA36</f>
        <v>0</v>
      </c>
      <c r="H35" s="142">
        <f>'EST HRS (Sub-2)'!$AA36</f>
        <v>0</v>
      </c>
      <c r="I35" s="142">
        <f>'EST HRS (Sub-3)'!$AA36</f>
        <v>0</v>
      </c>
      <c r="J35" s="142">
        <f>'EST HRS (Sub-4)'!$AA36</f>
        <v>0</v>
      </c>
      <c r="K35" s="142">
        <f>'EST HRS (Sub-5)'!$AA36</f>
        <v>0</v>
      </c>
      <c r="L35" s="142">
        <f>'EST HRS (Sub-6)'!$AA36</f>
        <v>0</v>
      </c>
      <c r="M35" s="142">
        <f>'EST HRS (Sub-7)'!$AA36</f>
        <v>0</v>
      </c>
      <c r="N35" s="142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2">
        <f>SUM(Z36:Z40)</f>
        <v>273324</v>
      </c>
    </row>
    <row r="36" spans="1:26" x14ac:dyDescent="0.25">
      <c r="A36" s="100"/>
      <c r="B36" s="101">
        <v>3.1</v>
      </c>
      <c r="C36" s="101" t="s">
        <v>58</v>
      </c>
      <c r="D36" s="101"/>
      <c r="E36" s="101"/>
      <c r="F36" s="143">
        <f>'EST HRS (Prime-)'!$AA37</f>
        <v>9176</v>
      </c>
      <c r="G36" s="143">
        <f>'EST HRS (Sub 1)'!$AA37</f>
        <v>0</v>
      </c>
      <c r="H36" s="143">
        <f>'EST HRS (Sub-2)'!$AA37</f>
        <v>0</v>
      </c>
      <c r="I36" s="143">
        <f>'EST HRS (Sub-3)'!$AA37</f>
        <v>0</v>
      </c>
      <c r="J36" s="143">
        <f>'EST HRS (Sub-4)'!$AA37</f>
        <v>0</v>
      </c>
      <c r="K36" s="143">
        <f>'EST HRS (Sub-5)'!$AA37</f>
        <v>0</v>
      </c>
      <c r="L36" s="143">
        <f>'EST HRS (Sub-6)'!$AA37</f>
        <v>0</v>
      </c>
      <c r="M36" s="143">
        <f>'EST HRS (Sub-7)'!$AA37</f>
        <v>0</v>
      </c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>
        <f t="shared" si="1"/>
        <v>9176</v>
      </c>
    </row>
    <row r="37" spans="1:26" x14ac:dyDescent="0.25">
      <c r="A37" s="105"/>
      <c r="B37" s="101">
        <v>3.2</v>
      </c>
      <c r="C37" s="101" t="s">
        <v>55</v>
      </c>
      <c r="D37" s="101"/>
      <c r="E37" s="101"/>
      <c r="F37" s="143">
        <f>'EST HRS (Prime-)'!$AA38</f>
        <v>41368</v>
      </c>
      <c r="G37" s="143">
        <f>'EST HRS (Sub 1)'!$AA38</f>
        <v>0</v>
      </c>
      <c r="H37" s="143">
        <f>'EST HRS (Sub-2)'!$AA38</f>
        <v>0</v>
      </c>
      <c r="I37" s="143">
        <f>'EST HRS (Sub-3)'!$AA38</f>
        <v>0</v>
      </c>
      <c r="J37" s="143">
        <f>'EST HRS (Sub-4)'!$AA38</f>
        <v>0</v>
      </c>
      <c r="K37" s="143">
        <f>'EST HRS (Sub-5)'!$AA38</f>
        <v>0</v>
      </c>
      <c r="L37" s="143">
        <f>'EST HRS (Sub-6)'!$AA38</f>
        <v>0</v>
      </c>
      <c r="M37" s="143">
        <f>'EST HRS (Sub-7)'!$AA38</f>
        <v>0</v>
      </c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>
        <f t="shared" si="1"/>
        <v>41368</v>
      </c>
    </row>
    <row r="38" spans="1:26" x14ac:dyDescent="0.25">
      <c r="A38" s="105"/>
      <c r="B38" s="101">
        <v>3.3</v>
      </c>
      <c r="C38" s="101" t="s">
        <v>59</v>
      </c>
      <c r="D38" s="101"/>
      <c r="E38" s="101"/>
      <c r="F38" s="143">
        <f>'EST HRS (Prime-)'!$AA39</f>
        <v>67137</v>
      </c>
      <c r="G38" s="143">
        <f>'EST HRS (Sub 1)'!$AA39</f>
        <v>0</v>
      </c>
      <c r="H38" s="143">
        <f>'EST HRS (Sub-2)'!$AA39</f>
        <v>0</v>
      </c>
      <c r="I38" s="143">
        <f>'EST HRS (Sub-3)'!$AA39</f>
        <v>0</v>
      </c>
      <c r="J38" s="143">
        <f>'EST HRS (Sub-4)'!$AA39</f>
        <v>0</v>
      </c>
      <c r="K38" s="143">
        <f>'EST HRS (Sub-5)'!$AA39</f>
        <v>0</v>
      </c>
      <c r="L38" s="143">
        <f>'EST HRS (Sub-6)'!$AA39</f>
        <v>0</v>
      </c>
      <c r="M38" s="143">
        <f>'EST HRS (Sub-7)'!$AA39</f>
        <v>0</v>
      </c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>
        <f t="shared" si="1"/>
        <v>67137</v>
      </c>
    </row>
    <row r="39" spans="1:26" x14ac:dyDescent="0.25">
      <c r="A39" s="105"/>
      <c r="B39" s="101">
        <v>3.4</v>
      </c>
      <c r="C39" s="101" t="s">
        <v>56</v>
      </c>
      <c r="D39" s="101"/>
      <c r="E39" s="101"/>
      <c r="F39" s="143">
        <f>'EST HRS (Prime-)'!$AA40</f>
        <v>67137</v>
      </c>
      <c r="G39" s="143">
        <f>'EST HRS (Sub 1)'!$AA40</f>
        <v>0</v>
      </c>
      <c r="H39" s="143">
        <f>'EST HRS (Sub-2)'!$AA40</f>
        <v>0</v>
      </c>
      <c r="I39" s="143">
        <f>'EST HRS (Sub-3)'!$AA40</f>
        <v>0</v>
      </c>
      <c r="J39" s="143">
        <f>'EST HRS (Sub-4)'!$AA40</f>
        <v>0</v>
      </c>
      <c r="K39" s="143">
        <f>'EST HRS (Sub-5)'!$AA40</f>
        <v>0</v>
      </c>
      <c r="L39" s="143">
        <f>'EST HRS (Sub-6)'!$AA40</f>
        <v>0</v>
      </c>
      <c r="M39" s="143">
        <f>'EST HRS (Sub-7)'!$AA40</f>
        <v>0</v>
      </c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>
        <f t="shared" si="1"/>
        <v>67137</v>
      </c>
    </row>
    <row r="40" spans="1:26" x14ac:dyDescent="0.25">
      <c r="A40" s="105"/>
      <c r="B40" s="101">
        <v>3.5</v>
      </c>
      <c r="C40" s="101" t="s">
        <v>57</v>
      </c>
      <c r="D40" s="101"/>
      <c r="E40" s="101"/>
      <c r="F40" s="143">
        <f>'EST HRS (Prime-)'!$AA41</f>
        <v>88506</v>
      </c>
      <c r="G40" s="143">
        <f>'EST HRS (Sub 1)'!$AA41</f>
        <v>0</v>
      </c>
      <c r="H40" s="143">
        <f>'EST HRS (Sub-2)'!$AA41</f>
        <v>0</v>
      </c>
      <c r="I40" s="143">
        <f>'EST HRS (Sub-3)'!$AA41</f>
        <v>0</v>
      </c>
      <c r="J40" s="143">
        <f>'EST HRS (Sub-4)'!$AA41</f>
        <v>0</v>
      </c>
      <c r="K40" s="143">
        <f>'EST HRS (Sub-5)'!$AA41</f>
        <v>0</v>
      </c>
      <c r="L40" s="143">
        <f>'EST HRS (Sub-6)'!$AA41</f>
        <v>0</v>
      </c>
      <c r="M40" s="143">
        <f>'EST HRS (Sub-7)'!$AA41</f>
        <v>0</v>
      </c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>
        <f t="shared" si="1"/>
        <v>88506</v>
      </c>
    </row>
    <row r="41" spans="1:26" x14ac:dyDescent="0.25">
      <c r="A41" s="95" t="s">
        <v>148</v>
      </c>
      <c r="B41" s="96" t="s">
        <v>60</v>
      </c>
      <c r="C41" s="97"/>
      <c r="D41" s="97"/>
      <c r="E41" s="97"/>
      <c r="F41" s="142">
        <f>'EST HRS (Prime-)'!$AA42</f>
        <v>53172</v>
      </c>
      <c r="G41" s="142">
        <f>'EST HRS (Sub 1)'!$AA42</f>
        <v>0</v>
      </c>
      <c r="H41" s="142">
        <f>'EST HRS (Sub-2)'!$AA42</f>
        <v>369359</v>
      </c>
      <c r="I41" s="142">
        <f>'EST HRS (Sub-3)'!$AA42</f>
        <v>0</v>
      </c>
      <c r="J41" s="142">
        <f>'EST HRS (Sub-4)'!$AA42</f>
        <v>0</v>
      </c>
      <c r="K41" s="142">
        <f>'EST HRS (Sub-5)'!$AA42</f>
        <v>0</v>
      </c>
      <c r="L41" s="142">
        <f>'EST HRS (Sub-6)'!$AA42</f>
        <v>0</v>
      </c>
      <c r="M41" s="142">
        <f>'EST HRS (Sub-7)'!$AA42</f>
        <v>0</v>
      </c>
      <c r="N41" s="142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2">
        <f>SUM(Z42:Z45)</f>
        <v>422531</v>
      </c>
    </row>
    <row r="42" spans="1:26" x14ac:dyDescent="0.25">
      <c r="A42" s="100"/>
      <c r="B42" s="101">
        <v>4.0999999999999996</v>
      </c>
      <c r="C42" s="101" t="s">
        <v>61</v>
      </c>
      <c r="D42" s="101"/>
      <c r="E42" s="101"/>
      <c r="F42" s="143">
        <f>'EST HRS (Prime-)'!$AA43</f>
        <v>7984</v>
      </c>
      <c r="G42" s="143">
        <f>'EST HRS (Sub 1)'!$AA43</f>
        <v>0</v>
      </c>
      <c r="H42" s="143">
        <f>'EST HRS (Sub-2)'!$AA43</f>
        <v>33606</v>
      </c>
      <c r="I42" s="143">
        <f>'EST HRS (Sub-3)'!$AA43</f>
        <v>0</v>
      </c>
      <c r="J42" s="143">
        <f>'EST HRS (Sub-4)'!$AA43</f>
        <v>0</v>
      </c>
      <c r="K42" s="143">
        <f>'EST HRS (Sub-5)'!$AA43</f>
        <v>0</v>
      </c>
      <c r="L42" s="143">
        <f>'EST HRS (Sub-6)'!$AA43</f>
        <v>0</v>
      </c>
      <c r="M42" s="143">
        <f>'EST HRS (Sub-7)'!$AA43</f>
        <v>0</v>
      </c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>
        <f t="shared" si="1"/>
        <v>41590</v>
      </c>
    </row>
    <row r="43" spans="1:26" x14ac:dyDescent="0.25">
      <c r="A43" s="105"/>
      <c r="B43" s="101">
        <v>4.2</v>
      </c>
      <c r="C43" s="101" t="s">
        <v>96</v>
      </c>
      <c r="D43" s="101"/>
      <c r="E43" s="101"/>
      <c r="F43" s="143">
        <f>'EST HRS (Prime-)'!$AA44</f>
        <v>9604</v>
      </c>
      <c r="G43" s="143">
        <f>'EST HRS (Sub 1)'!$AA44</f>
        <v>0</v>
      </c>
      <c r="H43" s="143">
        <f>'EST HRS (Sub-2)'!$AA44</f>
        <v>73521</v>
      </c>
      <c r="I43" s="143">
        <f>'EST HRS (Sub-3)'!$AA44</f>
        <v>0</v>
      </c>
      <c r="J43" s="143">
        <f>'EST HRS (Sub-4)'!$AA44</f>
        <v>0</v>
      </c>
      <c r="K43" s="143">
        <f>'EST HRS (Sub-5)'!$AA44</f>
        <v>0</v>
      </c>
      <c r="L43" s="143">
        <f>'EST HRS (Sub-6)'!$AA44</f>
        <v>0</v>
      </c>
      <c r="M43" s="143">
        <f>'EST HRS (Sub-7)'!$AA44</f>
        <v>0</v>
      </c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>
        <f t="shared" si="1"/>
        <v>83125</v>
      </c>
    </row>
    <row r="44" spans="1:26" x14ac:dyDescent="0.25">
      <c r="A44" s="105"/>
      <c r="B44" s="101">
        <v>4.3</v>
      </c>
      <c r="C44" s="101" t="s">
        <v>62</v>
      </c>
      <c r="D44" s="101"/>
      <c r="E44" s="101"/>
      <c r="F44" s="143">
        <f>'EST HRS (Prime-)'!$AA45</f>
        <v>17298</v>
      </c>
      <c r="G44" s="143">
        <f>'EST HRS (Sub 1)'!$AA45</f>
        <v>0</v>
      </c>
      <c r="H44" s="143">
        <f>'EST HRS (Sub-2)'!$AA45</f>
        <v>65370</v>
      </c>
      <c r="I44" s="143">
        <f>'EST HRS (Sub-3)'!$AA45</f>
        <v>0</v>
      </c>
      <c r="J44" s="143">
        <f>'EST HRS (Sub-4)'!$AA45</f>
        <v>0</v>
      </c>
      <c r="K44" s="143">
        <f>'EST HRS (Sub-5)'!$AA45</f>
        <v>0</v>
      </c>
      <c r="L44" s="143">
        <f>'EST HRS (Sub-6)'!$AA45</f>
        <v>0</v>
      </c>
      <c r="M44" s="143">
        <f>'EST HRS (Sub-7)'!$AA45</f>
        <v>0</v>
      </c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>
        <f t="shared" si="1"/>
        <v>82668</v>
      </c>
    </row>
    <row r="45" spans="1:26" x14ac:dyDescent="0.25">
      <c r="A45" s="105"/>
      <c r="B45" s="101">
        <v>4.4000000000000004</v>
      </c>
      <c r="C45" s="101" t="s">
        <v>63</v>
      </c>
      <c r="D45" s="101"/>
      <c r="E45" s="101"/>
      <c r="F45" s="143">
        <f>'EST HRS (Prime-)'!$AA46</f>
        <v>18286</v>
      </c>
      <c r="G45" s="143">
        <f>'EST HRS (Sub 1)'!$AA46</f>
        <v>0</v>
      </c>
      <c r="H45" s="143">
        <f>'EST HRS (Sub-2)'!$AA46</f>
        <v>196862</v>
      </c>
      <c r="I45" s="143">
        <f>'EST HRS (Sub-3)'!$AA46</f>
        <v>0</v>
      </c>
      <c r="J45" s="143">
        <f>'EST HRS (Sub-4)'!$AA46</f>
        <v>0</v>
      </c>
      <c r="K45" s="143">
        <f>'EST HRS (Sub-5)'!$AA46</f>
        <v>0</v>
      </c>
      <c r="L45" s="143">
        <f>'EST HRS (Sub-6)'!$AA46</f>
        <v>0</v>
      </c>
      <c r="M45" s="143">
        <f>'EST HRS (Sub-7)'!$AA46</f>
        <v>0</v>
      </c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>
        <f t="shared" si="1"/>
        <v>215148</v>
      </c>
    </row>
    <row r="46" spans="1:26" x14ac:dyDescent="0.25">
      <c r="A46" s="95" t="s">
        <v>149</v>
      </c>
      <c r="B46" s="96" t="s">
        <v>64</v>
      </c>
      <c r="C46" s="97"/>
      <c r="D46" s="97"/>
      <c r="E46" s="97"/>
      <c r="F46" s="142">
        <f>'EST HRS (Prime-)'!$AA47</f>
        <v>2722</v>
      </c>
      <c r="G46" s="142">
        <f>'EST HRS (Sub 1)'!$AA47</f>
        <v>0</v>
      </c>
      <c r="H46" s="142">
        <f>'EST HRS (Sub-2)'!$AA47</f>
        <v>0</v>
      </c>
      <c r="I46" s="142">
        <f>'EST HRS (Sub-3)'!$AA47</f>
        <v>0</v>
      </c>
      <c r="J46" s="142">
        <f>'EST HRS (Sub-4)'!$AA47</f>
        <v>0</v>
      </c>
      <c r="K46" s="142">
        <f>'EST HRS (Sub-5)'!$AA47</f>
        <v>0</v>
      </c>
      <c r="L46" s="142">
        <f>'EST HRS (Sub-6)'!$AA47</f>
        <v>0</v>
      </c>
      <c r="M46" s="142">
        <f>'EST HRS (Sub-7)'!$AA47</f>
        <v>104274</v>
      </c>
      <c r="N46" s="142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2">
        <f>SUM(Z47:Z50)</f>
        <v>106996</v>
      </c>
    </row>
    <row r="47" spans="1:26" x14ac:dyDescent="0.25">
      <c r="A47" s="100"/>
      <c r="B47" s="101">
        <v>5.0999999999999996</v>
      </c>
      <c r="C47" s="101" t="s">
        <v>65</v>
      </c>
      <c r="D47" s="101"/>
      <c r="E47" s="101"/>
      <c r="F47" s="143">
        <f>'EST HRS (Prime-)'!$AA48</f>
        <v>0</v>
      </c>
      <c r="G47" s="143">
        <f>'EST HRS (Sub 1)'!$AA48</f>
        <v>0</v>
      </c>
      <c r="H47" s="143">
        <f>'EST HRS (Sub-2)'!$AA48</f>
        <v>0</v>
      </c>
      <c r="I47" s="143">
        <f>'EST HRS (Sub-3)'!$AA48</f>
        <v>0</v>
      </c>
      <c r="J47" s="143">
        <f>'EST HRS (Sub-4)'!$AA48</f>
        <v>0</v>
      </c>
      <c r="K47" s="143">
        <f>'EST HRS (Sub-5)'!$AA48</f>
        <v>0</v>
      </c>
      <c r="L47" s="143">
        <f>'EST HRS (Sub-6)'!$AA48</f>
        <v>0</v>
      </c>
      <c r="M47" s="143">
        <f>'EST HRS (Sub-7)'!$AA48</f>
        <v>0</v>
      </c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</row>
    <row r="48" spans="1:26" x14ac:dyDescent="0.25">
      <c r="A48" s="105"/>
      <c r="B48" s="101"/>
      <c r="C48" s="101" t="s">
        <v>103</v>
      </c>
      <c r="D48" s="101"/>
      <c r="E48" s="101" t="s">
        <v>66</v>
      </c>
      <c r="F48" s="143">
        <f>'EST HRS (Prime-)'!$AA49</f>
        <v>0</v>
      </c>
      <c r="G48" s="143">
        <f>'EST HRS (Sub 1)'!$AA49</f>
        <v>0</v>
      </c>
      <c r="H48" s="143">
        <f>'EST HRS (Sub-2)'!$AA49</f>
        <v>0</v>
      </c>
      <c r="I48" s="143">
        <f>'EST HRS (Sub-3)'!$AA49</f>
        <v>0</v>
      </c>
      <c r="J48" s="143">
        <f>'EST HRS (Sub-4)'!$AA49</f>
        <v>0</v>
      </c>
      <c r="K48" s="143">
        <f>'EST HRS (Sub-5)'!$AA49</f>
        <v>0</v>
      </c>
      <c r="L48" s="143">
        <f>'EST HRS (Sub-6)'!$AA49</f>
        <v>0</v>
      </c>
      <c r="M48" s="143">
        <f>'EST HRS (Sub-7)'!$AA49</f>
        <v>18579</v>
      </c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>
        <f t="shared" ref="Z48:Z67" si="2">SUM(F48:Y48)</f>
        <v>18579</v>
      </c>
    </row>
    <row r="49" spans="1:26" x14ac:dyDescent="0.25">
      <c r="A49" s="105"/>
      <c r="B49" s="101"/>
      <c r="C49" s="101" t="s">
        <v>104</v>
      </c>
      <c r="D49" s="101"/>
      <c r="E49" s="101" t="s">
        <v>67</v>
      </c>
      <c r="F49" s="143">
        <f>'EST HRS (Prime-)'!$AA50</f>
        <v>0</v>
      </c>
      <c r="G49" s="143">
        <f>'EST HRS (Sub 1)'!$AA50</f>
        <v>0</v>
      </c>
      <c r="H49" s="143">
        <f>'EST HRS (Sub-2)'!$AA50</f>
        <v>0</v>
      </c>
      <c r="I49" s="143">
        <f>'EST HRS (Sub-3)'!$AA50</f>
        <v>0</v>
      </c>
      <c r="J49" s="143">
        <f>'EST HRS (Sub-4)'!$AA50</f>
        <v>0</v>
      </c>
      <c r="K49" s="143">
        <f>'EST HRS (Sub-5)'!$AA50</f>
        <v>0</v>
      </c>
      <c r="L49" s="143">
        <f>'EST HRS (Sub-6)'!$AA50</f>
        <v>0</v>
      </c>
      <c r="M49" s="143">
        <f>'EST HRS (Sub-7)'!$AA50</f>
        <v>57364</v>
      </c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>
        <f t="shared" si="2"/>
        <v>57364</v>
      </c>
    </row>
    <row r="50" spans="1:26" x14ac:dyDescent="0.25">
      <c r="A50" s="105"/>
      <c r="B50" s="101"/>
      <c r="C50" s="101" t="s">
        <v>105</v>
      </c>
      <c r="D50" s="101"/>
      <c r="E50" s="101" t="s">
        <v>68</v>
      </c>
      <c r="F50" s="143">
        <f>'EST HRS (Prime-)'!$AA51</f>
        <v>2722</v>
      </c>
      <c r="G50" s="143">
        <f>'EST HRS (Sub 1)'!$AA51</f>
        <v>0</v>
      </c>
      <c r="H50" s="143">
        <f>'EST HRS (Sub-2)'!$AA51</f>
        <v>0</v>
      </c>
      <c r="I50" s="143">
        <f>'EST HRS (Sub-3)'!$AA51</f>
        <v>0</v>
      </c>
      <c r="J50" s="143">
        <f>'EST HRS (Sub-4)'!$AA51</f>
        <v>0</v>
      </c>
      <c r="K50" s="143">
        <f>'EST HRS (Sub-5)'!$AA51</f>
        <v>0</v>
      </c>
      <c r="L50" s="143">
        <f>'EST HRS (Sub-6)'!$AA51</f>
        <v>0</v>
      </c>
      <c r="M50" s="143">
        <f>'EST HRS (Sub-7)'!$AA51</f>
        <v>28331</v>
      </c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>
        <f t="shared" si="2"/>
        <v>31053</v>
      </c>
    </row>
    <row r="51" spans="1:26" x14ac:dyDescent="0.25">
      <c r="A51" s="95" t="s">
        <v>150</v>
      </c>
      <c r="B51" s="96" t="s">
        <v>69</v>
      </c>
      <c r="C51" s="97"/>
      <c r="D51" s="97"/>
      <c r="E51" s="97"/>
      <c r="F51" s="142">
        <f>'EST HRS (Prime-)'!$AA52</f>
        <v>18674</v>
      </c>
      <c r="G51" s="142">
        <f>'EST HRS (Sub 1)'!$AA52</f>
        <v>9688</v>
      </c>
      <c r="H51" s="142">
        <f>'EST HRS (Sub-2)'!$AA52</f>
        <v>0</v>
      </c>
      <c r="I51" s="142">
        <f>'EST HRS (Sub-3)'!$AA52</f>
        <v>27961</v>
      </c>
      <c r="J51" s="142">
        <f>'EST HRS (Sub-4)'!$AA52</f>
        <v>0</v>
      </c>
      <c r="K51" s="142">
        <f>'EST HRS (Sub-5)'!$AA52</f>
        <v>2978</v>
      </c>
      <c r="L51" s="142">
        <f>'EST HRS (Sub-6)'!$AA52</f>
        <v>4376</v>
      </c>
      <c r="M51" s="142">
        <f>'EST HRS (Sub-7)'!$AA52</f>
        <v>0</v>
      </c>
      <c r="N51" s="142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2">
        <f>SUM(Z52:Z61)</f>
        <v>63677</v>
      </c>
    </row>
    <row r="52" spans="1:26" x14ac:dyDescent="0.25">
      <c r="A52" s="100"/>
      <c r="B52" s="101">
        <v>6.1</v>
      </c>
      <c r="C52" s="101" t="s">
        <v>70</v>
      </c>
      <c r="D52" s="101"/>
      <c r="E52" s="101"/>
      <c r="F52" s="143">
        <f>'EST HRS (Prime-)'!$AA53</f>
        <v>2336</v>
      </c>
      <c r="G52" s="143">
        <f>'EST HRS (Sub 1)'!$AA53</f>
        <v>0</v>
      </c>
      <c r="H52" s="143">
        <f>'EST HRS (Sub-2)'!$AA53</f>
        <v>0</v>
      </c>
      <c r="I52" s="143">
        <f>'EST HRS (Sub-3)'!$AA53</f>
        <v>10204</v>
      </c>
      <c r="J52" s="143">
        <f>'EST HRS (Sub-4)'!$AA53</f>
        <v>0</v>
      </c>
      <c r="K52" s="143">
        <f>'EST HRS (Sub-5)'!$AA53</f>
        <v>2978</v>
      </c>
      <c r="L52" s="143">
        <f>'EST HRS (Sub-6)'!$AA53</f>
        <v>0</v>
      </c>
      <c r="M52" s="143">
        <f>'EST HRS (Sub-7)'!$AA53</f>
        <v>0</v>
      </c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>
        <f t="shared" si="2"/>
        <v>15518</v>
      </c>
    </row>
    <row r="53" spans="1:26" x14ac:dyDescent="0.25">
      <c r="A53" s="105"/>
      <c r="B53" s="101">
        <v>6.2</v>
      </c>
      <c r="C53" s="101" t="s">
        <v>97</v>
      </c>
      <c r="D53" s="101"/>
      <c r="E53" s="101"/>
      <c r="F53" s="143">
        <f>'EST HRS (Prime-)'!$AA54</f>
        <v>0</v>
      </c>
      <c r="G53" s="143">
        <f>'EST HRS (Sub 1)'!$AA54</f>
        <v>0</v>
      </c>
      <c r="H53" s="143">
        <f>'EST HRS (Sub-2)'!$AA54</f>
        <v>0</v>
      </c>
      <c r="I53" s="143">
        <f>'EST HRS (Sub-3)'!$AA54</f>
        <v>3226</v>
      </c>
      <c r="J53" s="143">
        <f>'EST HRS (Sub-4)'!$AA54</f>
        <v>0</v>
      </c>
      <c r="K53" s="143">
        <f>'EST HRS (Sub-5)'!$AA54</f>
        <v>0</v>
      </c>
      <c r="L53" s="143">
        <f>'EST HRS (Sub-6)'!$AA54</f>
        <v>0</v>
      </c>
      <c r="M53" s="143">
        <f>'EST HRS (Sub-7)'!$AA54</f>
        <v>0</v>
      </c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>
        <f t="shared" si="2"/>
        <v>3226</v>
      </c>
    </row>
    <row r="54" spans="1:26" x14ac:dyDescent="0.25">
      <c r="A54" s="105"/>
      <c r="B54" s="101"/>
      <c r="C54" s="101" t="s">
        <v>109</v>
      </c>
      <c r="D54" s="101"/>
      <c r="E54" s="101" t="s">
        <v>117</v>
      </c>
      <c r="F54" s="143">
        <f>'EST HRS (Prime-)'!$AA55</f>
        <v>535</v>
      </c>
      <c r="G54" s="143">
        <f>'EST HRS (Sub 1)'!$AA55</f>
        <v>0</v>
      </c>
      <c r="H54" s="143">
        <f>'EST HRS (Sub-2)'!$AA55</f>
        <v>0</v>
      </c>
      <c r="I54" s="143">
        <f>'EST HRS (Sub-3)'!$AA55</f>
        <v>2976</v>
      </c>
      <c r="J54" s="143">
        <f>'EST HRS (Sub-4)'!$AA55</f>
        <v>0</v>
      </c>
      <c r="K54" s="143">
        <f>'EST HRS (Sub-5)'!$AA55</f>
        <v>0</v>
      </c>
      <c r="L54" s="143">
        <f>'EST HRS (Sub-6)'!$AA55</f>
        <v>0</v>
      </c>
      <c r="M54" s="143">
        <f>'EST HRS (Sub-7)'!$AA55</f>
        <v>0</v>
      </c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>
        <f t="shared" si="2"/>
        <v>3511</v>
      </c>
    </row>
    <row r="55" spans="1:26" x14ac:dyDescent="0.25">
      <c r="A55" s="105"/>
      <c r="B55" s="101"/>
      <c r="C55" s="101" t="s">
        <v>110</v>
      </c>
      <c r="D55" s="101"/>
      <c r="E55" s="101" t="s">
        <v>118</v>
      </c>
      <c r="F55" s="143">
        <f>'EST HRS (Prime-)'!$AA56</f>
        <v>535</v>
      </c>
      <c r="G55" s="143">
        <f>'EST HRS (Sub 1)'!$AA56</f>
        <v>0</v>
      </c>
      <c r="H55" s="143">
        <f>'EST HRS (Sub-2)'!$AA56</f>
        <v>0</v>
      </c>
      <c r="I55" s="143">
        <f>'EST HRS (Sub-3)'!$AA56</f>
        <v>6429</v>
      </c>
      <c r="J55" s="143">
        <f>'EST HRS (Sub-4)'!$AA56</f>
        <v>0</v>
      </c>
      <c r="K55" s="143">
        <f>'EST HRS (Sub-5)'!$AA56</f>
        <v>0</v>
      </c>
      <c r="L55" s="143">
        <f>'EST HRS (Sub-6)'!$AA56</f>
        <v>0</v>
      </c>
      <c r="M55" s="143">
        <f>'EST HRS (Sub-7)'!$AA56</f>
        <v>0</v>
      </c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>
        <f t="shared" si="2"/>
        <v>6964</v>
      </c>
    </row>
    <row r="56" spans="1:26" x14ac:dyDescent="0.25">
      <c r="A56" s="105"/>
      <c r="B56" s="101"/>
      <c r="C56" s="101" t="s">
        <v>111</v>
      </c>
      <c r="D56" s="101"/>
      <c r="E56" s="101" t="s">
        <v>119</v>
      </c>
      <c r="F56" s="143">
        <f>'EST HRS (Prime-)'!$AA57</f>
        <v>535</v>
      </c>
      <c r="G56" s="143">
        <f>'EST HRS (Sub 1)'!$AA57</f>
        <v>0</v>
      </c>
      <c r="H56" s="143">
        <f>'EST HRS (Sub-2)'!$AA57</f>
        <v>0</v>
      </c>
      <c r="I56" s="143">
        <f>'EST HRS (Sub-3)'!$AA57</f>
        <v>3086</v>
      </c>
      <c r="J56" s="143">
        <f>'EST HRS (Sub-4)'!$AA57</f>
        <v>0</v>
      </c>
      <c r="K56" s="143">
        <f>'EST HRS (Sub-5)'!$AA57</f>
        <v>0</v>
      </c>
      <c r="L56" s="143">
        <f>'EST HRS (Sub-6)'!$AA57</f>
        <v>0</v>
      </c>
      <c r="M56" s="143">
        <f>'EST HRS (Sub-7)'!$AA57</f>
        <v>0</v>
      </c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>
        <f t="shared" si="2"/>
        <v>3621</v>
      </c>
    </row>
    <row r="57" spans="1:26" x14ac:dyDescent="0.25">
      <c r="A57" s="105"/>
      <c r="B57" s="101"/>
      <c r="C57" s="101" t="s">
        <v>112</v>
      </c>
      <c r="D57" s="101"/>
      <c r="E57" s="101" t="s">
        <v>121</v>
      </c>
      <c r="F57" s="143">
        <f>'EST HRS (Prime-)'!$AA58</f>
        <v>535</v>
      </c>
      <c r="G57" s="143">
        <f>'EST HRS (Sub 1)'!$AA58</f>
        <v>3894</v>
      </c>
      <c r="H57" s="143">
        <f>'EST HRS (Sub-2)'!$AA58</f>
        <v>0</v>
      </c>
      <c r="I57" s="143">
        <f>'EST HRS (Sub-3)'!$AA58</f>
        <v>408</v>
      </c>
      <c r="J57" s="143">
        <f>'EST HRS (Sub-4)'!$AA58</f>
        <v>0</v>
      </c>
      <c r="K57" s="143">
        <f>'EST HRS (Sub-5)'!$AA58</f>
        <v>0</v>
      </c>
      <c r="L57" s="143">
        <f>'EST HRS (Sub-6)'!$AA58</f>
        <v>0</v>
      </c>
      <c r="M57" s="143">
        <f>'EST HRS (Sub-7)'!$AA58</f>
        <v>0</v>
      </c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>
        <f t="shared" si="2"/>
        <v>4837</v>
      </c>
    </row>
    <row r="58" spans="1:26" x14ac:dyDescent="0.25">
      <c r="A58" s="105"/>
      <c r="B58" s="101"/>
      <c r="C58" s="101" t="s">
        <v>113</v>
      </c>
      <c r="D58" s="101"/>
      <c r="E58" s="101" t="s">
        <v>120</v>
      </c>
      <c r="F58" s="143">
        <f>'EST HRS (Prime-)'!$AA59</f>
        <v>0</v>
      </c>
      <c r="G58" s="143">
        <f>'EST HRS (Sub 1)'!$AA59</f>
        <v>0</v>
      </c>
      <c r="H58" s="143">
        <f>'EST HRS (Sub-2)'!$AA59</f>
        <v>0</v>
      </c>
      <c r="I58" s="143">
        <f>'EST HRS (Sub-3)'!$AA59</f>
        <v>408</v>
      </c>
      <c r="J58" s="143">
        <f>'EST HRS (Sub-4)'!$AA59</f>
        <v>0</v>
      </c>
      <c r="K58" s="143">
        <f>'EST HRS (Sub-5)'!$AA59</f>
        <v>0</v>
      </c>
      <c r="L58" s="143">
        <f>'EST HRS (Sub-6)'!$AA59</f>
        <v>0</v>
      </c>
      <c r="M58" s="143">
        <f>'EST HRS (Sub-7)'!$AA59</f>
        <v>0</v>
      </c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>
        <f t="shared" si="2"/>
        <v>408</v>
      </c>
    </row>
    <row r="59" spans="1:26" x14ac:dyDescent="0.25">
      <c r="A59" s="105"/>
      <c r="B59" s="101"/>
      <c r="C59" s="101" t="s">
        <v>114</v>
      </c>
      <c r="D59" s="101"/>
      <c r="E59" s="101" t="s">
        <v>122</v>
      </c>
      <c r="F59" s="143">
        <f>'EST HRS (Prime-)'!$AA60</f>
        <v>13128</v>
      </c>
      <c r="G59" s="143">
        <f>'EST HRS (Sub 1)'!$AA60</f>
        <v>0</v>
      </c>
      <c r="H59" s="143">
        <f>'EST HRS (Sub-2)'!$AA60</f>
        <v>0</v>
      </c>
      <c r="I59" s="143">
        <f>'EST HRS (Sub-3)'!$AA60</f>
        <v>408</v>
      </c>
      <c r="J59" s="143">
        <f>'EST HRS (Sub-4)'!$AA60</f>
        <v>0</v>
      </c>
      <c r="K59" s="143">
        <f>'EST HRS (Sub-5)'!$AA60</f>
        <v>0</v>
      </c>
      <c r="L59" s="143">
        <f>'EST HRS (Sub-6)'!$AA60</f>
        <v>0</v>
      </c>
      <c r="M59" s="143">
        <f>'EST HRS (Sub-7)'!$AA60</f>
        <v>0</v>
      </c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>
        <f t="shared" si="2"/>
        <v>13536</v>
      </c>
    </row>
    <row r="60" spans="1:26" x14ac:dyDescent="0.25">
      <c r="A60" s="105"/>
      <c r="B60" s="101"/>
      <c r="C60" s="101" t="s">
        <v>115</v>
      </c>
      <c r="D60" s="101"/>
      <c r="E60" s="101" t="s">
        <v>123</v>
      </c>
      <c r="F60" s="143">
        <f>'EST HRS (Prime-)'!$AA61</f>
        <v>535</v>
      </c>
      <c r="G60" s="143">
        <f>'EST HRS (Sub 1)'!$AA61</f>
        <v>5794</v>
      </c>
      <c r="H60" s="143">
        <f>'EST HRS (Sub-2)'!$AA61</f>
        <v>0</v>
      </c>
      <c r="I60" s="143">
        <f>'EST HRS (Sub-3)'!$AA61</f>
        <v>408</v>
      </c>
      <c r="J60" s="143">
        <f>'EST HRS (Sub-4)'!$AA61</f>
        <v>0</v>
      </c>
      <c r="K60" s="143">
        <f>'EST HRS (Sub-5)'!$AA61</f>
        <v>0</v>
      </c>
      <c r="L60" s="143">
        <f>'EST HRS (Sub-6)'!$AA61</f>
        <v>0</v>
      </c>
      <c r="M60" s="143">
        <f>'EST HRS (Sub-7)'!$AA61</f>
        <v>0</v>
      </c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>
        <f t="shared" si="2"/>
        <v>6737</v>
      </c>
    </row>
    <row r="61" spans="1:26" x14ac:dyDescent="0.25">
      <c r="A61" s="105"/>
      <c r="B61" s="101"/>
      <c r="C61" s="101" t="s">
        <v>116</v>
      </c>
      <c r="D61" s="101"/>
      <c r="E61" s="101" t="s">
        <v>124</v>
      </c>
      <c r="F61" s="143">
        <f>'EST HRS (Prime-)'!$AA62</f>
        <v>535</v>
      </c>
      <c r="G61" s="143">
        <f>'EST HRS (Sub 1)'!$AA62</f>
        <v>0</v>
      </c>
      <c r="H61" s="143">
        <f>'EST HRS (Sub-2)'!$AA62</f>
        <v>0</v>
      </c>
      <c r="I61" s="143">
        <f>'EST HRS (Sub-3)'!$AA62</f>
        <v>408</v>
      </c>
      <c r="J61" s="143">
        <f>'EST HRS (Sub-4)'!$AA62</f>
        <v>0</v>
      </c>
      <c r="K61" s="143">
        <f>'EST HRS (Sub-5)'!$AA62</f>
        <v>0</v>
      </c>
      <c r="L61" s="143">
        <f>'EST HRS (Sub-6)'!$AA62</f>
        <v>4376</v>
      </c>
      <c r="M61" s="143">
        <f>'EST HRS (Sub-7)'!$AA62</f>
        <v>0</v>
      </c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>
        <f t="shared" si="2"/>
        <v>5319</v>
      </c>
    </row>
    <row r="62" spans="1:26" x14ac:dyDescent="0.25">
      <c r="A62" s="95" t="s">
        <v>151</v>
      </c>
      <c r="B62" s="96" t="s">
        <v>98</v>
      </c>
      <c r="C62" s="97"/>
      <c r="D62" s="97"/>
      <c r="E62" s="97"/>
      <c r="F62" s="142">
        <f>'EST HRS (Prime-)'!$AA63</f>
        <v>585</v>
      </c>
      <c r="G62" s="148">
        <f>'EST HRS (Sub 1)'!$AA63</f>
        <v>0</v>
      </c>
      <c r="H62" s="148">
        <f>'EST HRS (Sub-2)'!$AA63</f>
        <v>0</v>
      </c>
      <c r="I62" s="148">
        <f>'EST HRS (Sub-3)'!$AA63</f>
        <v>0</v>
      </c>
      <c r="J62" s="148">
        <f>'EST HRS (Sub-4)'!$AA63</f>
        <v>0</v>
      </c>
      <c r="K62" s="148">
        <f>'EST HRS (Sub-5)'!$AA63</f>
        <v>0</v>
      </c>
      <c r="L62" s="148">
        <f>'EST HRS (Sub-6)'!$AA63</f>
        <v>7805</v>
      </c>
      <c r="M62" s="148">
        <f>'EST HRS (Sub-7)'!$AA63</f>
        <v>0</v>
      </c>
      <c r="N62" s="142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2">
        <f>SUM(Z63:Z65)</f>
        <v>8390</v>
      </c>
    </row>
    <row r="63" spans="1:26" x14ac:dyDescent="0.25">
      <c r="A63" s="100"/>
      <c r="B63" s="101">
        <v>7.1</v>
      </c>
      <c r="C63" s="101" t="s">
        <v>71</v>
      </c>
      <c r="D63" s="101"/>
      <c r="E63" s="101"/>
      <c r="F63" s="143">
        <f>'EST HRS (Prime-)'!$AA64</f>
        <v>195</v>
      </c>
      <c r="G63" s="143">
        <f>'EST HRS (Sub 1)'!$AA64</f>
        <v>0</v>
      </c>
      <c r="H63" s="143">
        <f>'EST HRS (Sub-2)'!$AA64</f>
        <v>0</v>
      </c>
      <c r="I63" s="143">
        <f>'EST HRS (Sub-3)'!$AA64</f>
        <v>0</v>
      </c>
      <c r="J63" s="143">
        <f>'EST HRS (Sub-4)'!$AA64</f>
        <v>0</v>
      </c>
      <c r="K63" s="143">
        <f>'EST HRS (Sub-5)'!$AA64</f>
        <v>0</v>
      </c>
      <c r="L63" s="143">
        <f>'EST HRS (Sub-6)'!$AA64</f>
        <v>4319</v>
      </c>
      <c r="M63" s="143">
        <f>'EST HRS (Sub-7)'!$AA64</f>
        <v>0</v>
      </c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>
        <f t="shared" si="2"/>
        <v>4514</v>
      </c>
    </row>
    <row r="64" spans="1:26" x14ac:dyDescent="0.25">
      <c r="A64" s="105"/>
      <c r="B64" s="101">
        <v>7.2</v>
      </c>
      <c r="C64" s="101" t="s">
        <v>72</v>
      </c>
      <c r="D64" s="101"/>
      <c r="E64" s="101"/>
      <c r="F64" s="143">
        <f>'EST HRS (Prime-)'!$AA65</f>
        <v>195</v>
      </c>
      <c r="G64" s="143">
        <f>'EST HRS (Sub 1)'!$AA65</f>
        <v>0</v>
      </c>
      <c r="H64" s="143">
        <f>'EST HRS (Sub-2)'!$AA65</f>
        <v>0</v>
      </c>
      <c r="I64" s="143">
        <f>'EST HRS (Sub-3)'!$AA65</f>
        <v>0</v>
      </c>
      <c r="J64" s="143">
        <f>'EST HRS (Sub-4)'!$AA65</f>
        <v>0</v>
      </c>
      <c r="K64" s="143">
        <f>'EST HRS (Sub-5)'!$AA65</f>
        <v>0</v>
      </c>
      <c r="L64" s="143">
        <f>'EST HRS (Sub-6)'!$AA65</f>
        <v>1506</v>
      </c>
      <c r="M64" s="143">
        <f>'EST HRS (Sub-7)'!$AA65</f>
        <v>0</v>
      </c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>
        <f t="shared" si="2"/>
        <v>1701</v>
      </c>
    </row>
    <row r="65" spans="1:26" x14ac:dyDescent="0.25">
      <c r="A65" s="105"/>
      <c r="B65" s="101">
        <v>7.3</v>
      </c>
      <c r="C65" s="101" t="s">
        <v>73</v>
      </c>
      <c r="D65" s="101"/>
      <c r="E65" s="101"/>
      <c r="F65" s="143">
        <f>'EST HRS (Prime-)'!$AA66</f>
        <v>195</v>
      </c>
      <c r="G65" s="143">
        <f>'EST HRS (Sub 1)'!$AA66</f>
        <v>0</v>
      </c>
      <c r="H65" s="143">
        <f>'EST HRS (Sub-2)'!$AA66</f>
        <v>0</v>
      </c>
      <c r="I65" s="143">
        <f>'EST HRS (Sub-3)'!$AA66</f>
        <v>0</v>
      </c>
      <c r="J65" s="143">
        <f>'EST HRS (Sub-4)'!$AA66</f>
        <v>0</v>
      </c>
      <c r="K65" s="143">
        <f>'EST HRS (Sub-5)'!$AA66</f>
        <v>0</v>
      </c>
      <c r="L65" s="143">
        <f>'EST HRS (Sub-6)'!$AA66</f>
        <v>1980</v>
      </c>
      <c r="M65" s="143">
        <f>'EST HRS (Sub-7)'!$AA66</f>
        <v>0</v>
      </c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>
        <f t="shared" si="2"/>
        <v>2175</v>
      </c>
    </row>
    <row r="66" spans="1:26" x14ac:dyDescent="0.25">
      <c r="A66" s="95" t="s">
        <v>152</v>
      </c>
      <c r="B66" s="96" t="s">
        <v>99</v>
      </c>
      <c r="C66" s="97"/>
      <c r="D66" s="97"/>
      <c r="E66" s="97"/>
      <c r="F66" s="142">
        <f>'EST HRS (Prime-)'!$AA67</f>
        <v>173828</v>
      </c>
      <c r="G66" s="142">
        <f>'EST HRS (Sub 1)'!$AA67</f>
        <v>0</v>
      </c>
      <c r="H66" s="142">
        <f>'EST HRS (Sub-2)'!$AA67</f>
        <v>0</v>
      </c>
      <c r="I66" s="142">
        <f>'EST HRS (Sub-3)'!$AA67</f>
        <v>0</v>
      </c>
      <c r="J66" s="142">
        <f>'EST HRS (Sub-4)'!$AA67</f>
        <v>78426</v>
      </c>
      <c r="K66" s="142">
        <f>'EST HRS (Sub-5)'!$AA67</f>
        <v>31186</v>
      </c>
      <c r="L66" s="142">
        <f>'EST HRS (Sub-6)'!$AA67</f>
        <v>0</v>
      </c>
      <c r="M66" s="142">
        <f>'EST HRS (Sub-7)'!$AA67</f>
        <v>0</v>
      </c>
      <c r="N66" s="142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2">
        <f>SUM(Z67:Z76)</f>
        <v>283440</v>
      </c>
    </row>
    <row r="67" spans="1:26" x14ac:dyDescent="0.25">
      <c r="A67" s="100"/>
      <c r="B67" s="101">
        <v>8.1</v>
      </c>
      <c r="C67" s="101" t="s">
        <v>74</v>
      </c>
      <c r="D67" s="101"/>
      <c r="E67" s="101"/>
      <c r="F67" s="143">
        <f>'EST HRS (Prime-)'!$AA68</f>
        <v>21476</v>
      </c>
      <c r="G67" s="143">
        <f>'EST HRS (Sub 1)'!$AA68</f>
        <v>0</v>
      </c>
      <c r="H67" s="143">
        <f>'EST HRS (Sub-2)'!$AA68</f>
        <v>0</v>
      </c>
      <c r="I67" s="143">
        <f>'EST HRS (Sub-3)'!$AA68</f>
        <v>0</v>
      </c>
      <c r="J67" s="143">
        <f>'EST HRS (Sub-4)'!$AA68</f>
        <v>0</v>
      </c>
      <c r="K67" s="143">
        <f>'EST HRS (Sub-5)'!$AA68</f>
        <v>0</v>
      </c>
      <c r="L67" s="143">
        <f>'EST HRS (Sub-6)'!$AA68</f>
        <v>0</v>
      </c>
      <c r="M67" s="143">
        <f>'EST HRS (Sub-7)'!$AA68</f>
        <v>0</v>
      </c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>
        <f t="shared" si="2"/>
        <v>21476</v>
      </c>
    </row>
    <row r="68" spans="1:26" x14ac:dyDescent="0.25">
      <c r="A68" s="105"/>
      <c r="B68" s="101">
        <v>8.1999999999999993</v>
      </c>
      <c r="C68" s="101" t="s">
        <v>75</v>
      </c>
      <c r="D68" s="101"/>
      <c r="E68" s="101"/>
      <c r="F68" s="143">
        <f>'EST HRS (Prime-)'!$AA69</f>
        <v>0</v>
      </c>
      <c r="G68" s="143">
        <f>'EST HRS (Sub 1)'!$AA69</f>
        <v>0</v>
      </c>
      <c r="H68" s="143">
        <f>'EST HRS (Sub-2)'!$AA69</f>
        <v>0</v>
      </c>
      <c r="I68" s="143">
        <f>'EST HRS (Sub-3)'!$AA69</f>
        <v>0</v>
      </c>
      <c r="J68" s="143">
        <f>'EST HRS (Sub-4)'!$AA69</f>
        <v>0</v>
      </c>
      <c r="K68" s="143">
        <f>'EST HRS (Sub-5)'!$AA69</f>
        <v>0</v>
      </c>
      <c r="L68" s="143">
        <f>'EST HRS (Sub-6)'!$AA69</f>
        <v>0</v>
      </c>
      <c r="M68" s="143">
        <f>'EST HRS (Sub-7)'!$AA69</f>
        <v>0</v>
      </c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</row>
    <row r="69" spans="1:26" x14ac:dyDescent="0.25">
      <c r="A69" s="105"/>
      <c r="B69" s="101"/>
      <c r="C69" s="106" t="s">
        <v>139</v>
      </c>
      <c r="D69" s="101"/>
      <c r="E69" s="101" t="s">
        <v>76</v>
      </c>
      <c r="F69" s="143">
        <f>'EST HRS (Prime-)'!$AA70</f>
        <v>24779</v>
      </c>
      <c r="G69" s="143">
        <f>'EST HRS (Sub 1)'!$AA70</f>
        <v>0</v>
      </c>
      <c r="H69" s="143">
        <f>'EST HRS (Sub-2)'!$AA70</f>
        <v>0</v>
      </c>
      <c r="I69" s="143">
        <f>'EST HRS (Sub-3)'!$AA70</f>
        <v>0</v>
      </c>
      <c r="J69" s="143">
        <f>'EST HRS (Sub-4)'!$AA70</f>
        <v>4108</v>
      </c>
      <c r="K69" s="143">
        <f>'EST HRS (Sub-5)'!$AA70</f>
        <v>5196</v>
      </c>
      <c r="L69" s="143">
        <f>'EST HRS (Sub-6)'!$AA70</f>
        <v>0</v>
      </c>
      <c r="M69" s="143">
        <f>'EST HRS (Sub-7)'!$AA70</f>
        <v>0</v>
      </c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>
        <f t="shared" ref="Z69:Z76" si="3">SUM(F69:Y69)</f>
        <v>34083</v>
      </c>
    </row>
    <row r="70" spans="1:26" x14ac:dyDescent="0.25">
      <c r="A70" s="105"/>
      <c r="B70" s="101"/>
      <c r="C70" s="106" t="s">
        <v>140</v>
      </c>
      <c r="D70" s="101"/>
      <c r="E70" s="101" t="s">
        <v>77</v>
      </c>
      <c r="F70" s="143">
        <f>'EST HRS (Prime-)'!$AA71</f>
        <v>24939</v>
      </c>
      <c r="G70" s="143">
        <f>'EST HRS (Sub 1)'!$AA71</f>
        <v>0</v>
      </c>
      <c r="H70" s="143">
        <f>'EST HRS (Sub-2)'!$AA71</f>
        <v>0</v>
      </c>
      <c r="I70" s="143">
        <f>'EST HRS (Sub-3)'!$AA71</f>
        <v>0</v>
      </c>
      <c r="J70" s="143">
        <f>'EST HRS (Sub-4)'!$AA71</f>
        <v>11148</v>
      </c>
      <c r="K70" s="143">
        <f>'EST HRS (Sub-5)'!$AA71</f>
        <v>1160</v>
      </c>
      <c r="L70" s="143">
        <f>'EST HRS (Sub-6)'!$AA71</f>
        <v>0</v>
      </c>
      <c r="M70" s="143">
        <f>'EST HRS (Sub-7)'!$AA71</f>
        <v>0</v>
      </c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>
        <f t="shared" si="3"/>
        <v>37247</v>
      </c>
    </row>
    <row r="71" spans="1:26" x14ac:dyDescent="0.25">
      <c r="A71" s="105"/>
      <c r="B71" s="101"/>
      <c r="C71" s="106" t="s">
        <v>141</v>
      </c>
      <c r="D71" s="101"/>
      <c r="E71" s="101" t="s">
        <v>78</v>
      </c>
      <c r="F71" s="143">
        <f>'EST HRS (Prime-)'!$AA72</f>
        <v>19998</v>
      </c>
      <c r="G71" s="143">
        <f>'EST HRS (Sub 1)'!$AA72</f>
        <v>0</v>
      </c>
      <c r="H71" s="143">
        <f>'EST HRS (Sub-2)'!$AA72</f>
        <v>0</v>
      </c>
      <c r="I71" s="143">
        <f>'EST HRS (Sub-3)'!$AA72</f>
        <v>0</v>
      </c>
      <c r="J71" s="143">
        <f>'EST HRS (Sub-4)'!$AA72</f>
        <v>8200</v>
      </c>
      <c r="K71" s="143">
        <f>'EST HRS (Sub-5)'!$AA72</f>
        <v>2654</v>
      </c>
      <c r="L71" s="143">
        <f>'EST HRS (Sub-6)'!$AA72</f>
        <v>0</v>
      </c>
      <c r="M71" s="143">
        <f>'EST HRS (Sub-7)'!$AA72</f>
        <v>0</v>
      </c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>
        <f t="shared" si="3"/>
        <v>30852</v>
      </c>
    </row>
    <row r="72" spans="1:26" x14ac:dyDescent="0.25">
      <c r="A72" s="105"/>
      <c r="B72" s="101"/>
      <c r="C72" s="106" t="s">
        <v>142</v>
      </c>
      <c r="D72" s="101"/>
      <c r="E72" s="101" t="s">
        <v>79</v>
      </c>
      <c r="F72" s="143">
        <f>'EST HRS (Prime-)'!$AA73</f>
        <v>23308</v>
      </c>
      <c r="G72" s="143">
        <f>'EST HRS (Sub 1)'!$AA73</f>
        <v>0</v>
      </c>
      <c r="H72" s="143">
        <f>'EST HRS (Sub-2)'!$AA73</f>
        <v>0</v>
      </c>
      <c r="I72" s="143">
        <f>'EST HRS (Sub-3)'!$AA73</f>
        <v>0</v>
      </c>
      <c r="J72" s="143">
        <f>'EST HRS (Sub-4)'!$AA73</f>
        <v>13503</v>
      </c>
      <c r="K72" s="143">
        <f>'EST HRS (Sub-5)'!$AA73</f>
        <v>9117</v>
      </c>
      <c r="L72" s="143">
        <f>'EST HRS (Sub-6)'!$AA73</f>
        <v>0</v>
      </c>
      <c r="M72" s="143">
        <f>'EST HRS (Sub-7)'!$AA73</f>
        <v>0</v>
      </c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>
        <f t="shared" si="3"/>
        <v>45928</v>
      </c>
    </row>
    <row r="73" spans="1:26" x14ac:dyDescent="0.25">
      <c r="A73" s="175"/>
      <c r="B73" s="106">
        <v>8.3000000000000007</v>
      </c>
      <c r="C73" s="106" t="s">
        <v>306</v>
      </c>
      <c r="D73" s="106"/>
      <c r="E73" s="106"/>
      <c r="F73" s="143">
        <f>'EST HRS (Prime-)'!$AA74</f>
        <v>0</v>
      </c>
      <c r="G73" s="143">
        <f>'EST HRS (Sub 1)'!$AA74</f>
        <v>0</v>
      </c>
      <c r="H73" s="143">
        <f>'EST HRS (Sub-2)'!$AA74</f>
        <v>0</v>
      </c>
      <c r="I73" s="143">
        <f>'EST HRS (Sub-3)'!$AA74</f>
        <v>0</v>
      </c>
      <c r="J73" s="143">
        <f>'EST HRS (Sub-4)'!$AA74</f>
        <v>0</v>
      </c>
      <c r="K73" s="143">
        <f>'EST HRS (Sub-5)'!$AA74</f>
        <v>0</v>
      </c>
      <c r="L73" s="143">
        <f>'EST HRS (Sub-6)'!$AA74</f>
        <v>0</v>
      </c>
      <c r="M73" s="143">
        <f>'EST HRS (Sub-7)'!$AA74</f>
        <v>0</v>
      </c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>
        <f t="shared" si="3"/>
        <v>0</v>
      </c>
    </row>
    <row r="74" spans="1:26" x14ac:dyDescent="0.25">
      <c r="A74" s="175"/>
      <c r="B74" s="106"/>
      <c r="C74" s="106" t="s">
        <v>307</v>
      </c>
      <c r="D74" s="106"/>
      <c r="E74" s="106" t="s">
        <v>308</v>
      </c>
      <c r="F74" s="143">
        <f>'EST HRS (Prime-)'!$AA75</f>
        <v>51638</v>
      </c>
      <c r="G74" s="143">
        <f>'EST HRS (Sub 1)'!$AA75</f>
        <v>0</v>
      </c>
      <c r="H74" s="143">
        <f>'EST HRS (Sub-2)'!$AA75</f>
        <v>0</v>
      </c>
      <c r="I74" s="143">
        <f>'EST HRS (Sub-3)'!$AA75</f>
        <v>0</v>
      </c>
      <c r="J74" s="143">
        <f>'EST HRS (Sub-4)'!$AA75</f>
        <v>35689</v>
      </c>
      <c r="K74" s="143">
        <f>'EST HRS (Sub-5)'!$AA75</f>
        <v>11818</v>
      </c>
      <c r="L74" s="143">
        <f>'EST HRS (Sub-6)'!$AA75</f>
        <v>0</v>
      </c>
      <c r="M74" s="143">
        <f>'EST HRS (Sub-7)'!$AA75</f>
        <v>0</v>
      </c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>
        <f t="shared" si="3"/>
        <v>99145</v>
      </c>
    </row>
    <row r="75" spans="1:26" x14ac:dyDescent="0.25">
      <c r="A75" s="175"/>
      <c r="B75" s="106"/>
      <c r="C75" s="106" t="s">
        <v>309</v>
      </c>
      <c r="D75" s="106"/>
      <c r="E75" s="106" t="s">
        <v>310</v>
      </c>
      <c r="F75" s="143">
        <f>'EST HRS (Prime-)'!$AA76</f>
        <v>7690</v>
      </c>
      <c r="G75" s="143">
        <f>'EST HRS (Sub 1)'!$AA76</f>
        <v>0</v>
      </c>
      <c r="H75" s="143">
        <f>'EST HRS (Sub-2)'!$AA76</f>
        <v>0</v>
      </c>
      <c r="I75" s="143">
        <f>'EST HRS (Sub-3)'!$AA76</f>
        <v>0</v>
      </c>
      <c r="J75" s="143">
        <f>'EST HRS (Sub-4)'!$AA76</f>
        <v>5778</v>
      </c>
      <c r="K75" s="143">
        <f>'EST HRS (Sub-5)'!$AA76</f>
        <v>1241</v>
      </c>
      <c r="L75" s="143">
        <f>'EST HRS (Sub-6)'!$AA76</f>
        <v>0</v>
      </c>
      <c r="M75" s="143">
        <f>'EST HRS (Sub-7)'!$AA76</f>
        <v>0</v>
      </c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>
        <f t="shared" si="3"/>
        <v>14709</v>
      </c>
    </row>
    <row r="76" spans="1:26" x14ac:dyDescent="0.25">
      <c r="A76" s="175"/>
      <c r="B76" s="106"/>
      <c r="C76" s="106" t="s">
        <v>311</v>
      </c>
      <c r="D76" s="106"/>
      <c r="E76" s="106" t="s">
        <v>312</v>
      </c>
      <c r="F76" s="143">
        <f>'EST HRS (Prime-)'!$AA77</f>
        <v>0</v>
      </c>
      <c r="G76" s="143">
        <f>'EST HRS (Sub 1)'!$AA77</f>
        <v>0</v>
      </c>
      <c r="H76" s="143">
        <f>'EST HRS (Sub-2)'!$AA77</f>
        <v>0</v>
      </c>
      <c r="I76" s="143">
        <f>'EST HRS (Sub-3)'!$AA77</f>
        <v>0</v>
      </c>
      <c r="J76" s="143">
        <f>'EST HRS (Sub-4)'!$AA77</f>
        <v>0</v>
      </c>
      <c r="K76" s="143">
        <f>'EST HRS (Sub-5)'!$AA77</f>
        <v>0</v>
      </c>
      <c r="L76" s="143">
        <f>'EST HRS (Sub-6)'!$AA77</f>
        <v>0</v>
      </c>
      <c r="M76" s="143">
        <f>'EST HRS (Sub-7)'!$AA77</f>
        <v>0</v>
      </c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>
        <f t="shared" si="3"/>
        <v>0</v>
      </c>
    </row>
    <row r="77" spans="1:26" x14ac:dyDescent="0.25">
      <c r="A77" s="95"/>
      <c r="B77" s="96"/>
      <c r="C77" s="97"/>
      <c r="D77" s="97"/>
      <c r="E77" s="97"/>
      <c r="F77" s="142"/>
      <c r="G77" s="148"/>
      <c r="H77" s="148"/>
      <c r="I77" s="148"/>
      <c r="J77" s="148"/>
      <c r="K77" s="148"/>
      <c r="L77" s="148"/>
      <c r="M77" s="148"/>
      <c r="N77" s="142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2"/>
    </row>
    <row r="78" spans="1:26" x14ac:dyDescent="0.25">
      <c r="A78" s="100"/>
      <c r="B78" s="101"/>
      <c r="C78" s="101"/>
      <c r="D78" s="101"/>
      <c r="E78" s="101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</row>
    <row r="79" spans="1:26" ht="14.4" thickBot="1" x14ac:dyDescent="0.3">
      <c r="A79" s="150"/>
      <c r="B79" s="151"/>
      <c r="C79" s="151"/>
      <c r="D79" s="151"/>
      <c r="E79" s="152" t="s">
        <v>329</v>
      </c>
      <c r="F79" s="153">
        <f t="shared" ref="F79:Z79" si="4">SUM(F77,F66,F62,F51,F46,F41,F35,F24,F10)</f>
        <v>840499</v>
      </c>
      <c r="G79" s="153">
        <f t="shared" si="4"/>
        <v>144694</v>
      </c>
      <c r="H79" s="153">
        <f t="shared" si="4"/>
        <v>374158</v>
      </c>
      <c r="I79" s="153">
        <f t="shared" si="4"/>
        <v>38418</v>
      </c>
      <c r="J79" s="153">
        <f t="shared" si="4"/>
        <v>98097</v>
      </c>
      <c r="K79" s="153">
        <f t="shared" si="4"/>
        <v>40020</v>
      </c>
      <c r="L79" s="153">
        <f t="shared" si="4"/>
        <v>17612</v>
      </c>
      <c r="M79" s="153">
        <f t="shared" si="4"/>
        <v>107756</v>
      </c>
      <c r="N79" s="153">
        <f t="shared" si="4"/>
        <v>0</v>
      </c>
      <c r="O79" s="153">
        <f t="shared" si="4"/>
        <v>0</v>
      </c>
      <c r="P79" s="153">
        <f t="shared" si="4"/>
        <v>0</v>
      </c>
      <c r="Q79" s="153">
        <f t="shared" si="4"/>
        <v>0</v>
      </c>
      <c r="R79" s="153">
        <f t="shared" si="4"/>
        <v>0</v>
      </c>
      <c r="S79" s="153">
        <f t="shared" si="4"/>
        <v>0</v>
      </c>
      <c r="T79" s="153">
        <f t="shared" si="4"/>
        <v>0</v>
      </c>
      <c r="U79" s="153">
        <f t="shared" si="4"/>
        <v>0</v>
      </c>
      <c r="V79" s="153">
        <f t="shared" si="4"/>
        <v>0</v>
      </c>
      <c r="W79" s="153">
        <f t="shared" si="4"/>
        <v>0</v>
      </c>
      <c r="X79" s="153">
        <f t="shared" si="4"/>
        <v>0</v>
      </c>
      <c r="Y79" s="153">
        <f t="shared" si="4"/>
        <v>0</v>
      </c>
      <c r="Z79" s="153">
        <f t="shared" si="4"/>
        <v>1661254</v>
      </c>
    </row>
    <row r="80" spans="1:26" s="149" customFormat="1" ht="16.95" customHeight="1" x14ac:dyDescent="0.25">
      <c r="A80" s="154"/>
      <c r="B80" s="155"/>
      <c r="C80" s="155"/>
      <c r="D80" s="155"/>
      <c r="E80" s="156" t="s">
        <v>328</v>
      </c>
      <c r="F80" s="159">
        <f>'EST COST (Prime-)'!J69</f>
        <v>21272.799999999999</v>
      </c>
      <c r="G80" s="159">
        <f>'EST COST (Sub-1)'!J57</f>
        <v>6380</v>
      </c>
      <c r="H80" s="159">
        <f>'EST COST (Sub-2)'!J55</f>
        <v>562.40000000000009</v>
      </c>
      <c r="I80" s="159">
        <f>'EST COST (Sub-3)'!J54</f>
        <v>367.36</v>
      </c>
      <c r="J80" s="159">
        <f>'EST COST (Sub-4)'!J57</f>
        <v>4205.6000000000004</v>
      </c>
      <c r="K80" s="159">
        <f>'EST COST (Sub-5)'!J54</f>
        <v>319</v>
      </c>
      <c r="L80" s="159">
        <f>'EST COST (Sub-6)'!J55</f>
        <v>885</v>
      </c>
      <c r="M80" s="159">
        <f>'EST COST (Sub-7)'!J59</f>
        <v>14260</v>
      </c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62">
        <f>SUM(F80:M80)</f>
        <v>48252.160000000003</v>
      </c>
    </row>
    <row r="81" spans="1:26" ht="24" customHeight="1" thickBot="1" x14ac:dyDescent="0.3">
      <c r="A81" s="157"/>
      <c r="B81" s="158"/>
      <c r="C81" s="158"/>
      <c r="D81" s="158"/>
      <c r="E81" s="160" t="s">
        <v>330</v>
      </c>
      <c r="F81" s="161">
        <f t="shared" ref="F81:M81" si="5">SUM(F79:F80)</f>
        <v>861771.8</v>
      </c>
      <c r="G81" s="161">
        <f t="shared" si="5"/>
        <v>151074</v>
      </c>
      <c r="H81" s="161">
        <f t="shared" si="5"/>
        <v>374720.4</v>
      </c>
      <c r="I81" s="161">
        <f t="shared" si="5"/>
        <v>38785.360000000001</v>
      </c>
      <c r="J81" s="161">
        <f t="shared" si="5"/>
        <v>102302.6</v>
      </c>
      <c r="K81" s="161">
        <f t="shared" si="5"/>
        <v>40339</v>
      </c>
      <c r="L81" s="161">
        <f t="shared" si="5"/>
        <v>18497</v>
      </c>
      <c r="M81" s="161">
        <f t="shared" si="5"/>
        <v>122016</v>
      </c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61">
        <f>SUM(Z79:Z80)</f>
        <v>1709506.16</v>
      </c>
    </row>
    <row r="84" spans="1:26" hidden="1" x14ac:dyDescent="0.25">
      <c r="F84" s="166">
        <f>F81/Z81</f>
        <v>0.50410570032692958</v>
      </c>
      <c r="G84" s="166">
        <f>G81/Z81</f>
        <v>8.8372890098272594E-2</v>
      </c>
      <c r="H84" s="166">
        <f>H81/Z81</f>
        <v>0.21919804021063022</v>
      </c>
      <c r="I84" s="166">
        <f>I81/Z81</f>
        <v>2.2688049278512108E-2</v>
      </c>
      <c r="J84" s="166">
        <f>J81/Z81</f>
        <v>5.9843364355001802E-2</v>
      </c>
      <c r="K84" s="166">
        <f>K81/Z81</f>
        <v>2.3596873146102031E-2</v>
      </c>
      <c r="L84" s="166">
        <f>L81/Z81</f>
        <v>1.0820083853924224E-2</v>
      </c>
      <c r="M84" s="166">
        <f>M81/Z81</f>
        <v>7.1374998730627567E-2</v>
      </c>
    </row>
    <row r="86" spans="1:26" x14ac:dyDescent="0.25">
      <c r="A86" s="149"/>
      <c r="B86" s="149"/>
      <c r="C86" s="149"/>
      <c r="D86" s="149"/>
      <c r="E86" s="149"/>
      <c r="F86" s="170"/>
      <c r="G86" s="170"/>
      <c r="H86" s="170"/>
      <c r="I86" s="170"/>
      <c r="J86" s="170"/>
      <c r="K86" s="170"/>
      <c r="L86" s="170"/>
      <c r="M86" s="170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70"/>
    </row>
  </sheetData>
  <mergeCells count="1">
    <mergeCell ref="A5:Z5"/>
  </mergeCells>
  <pageMargins left="0.7" right="0.7" top="0.5" bottom="0.5" header="0.05" footer="0.05"/>
  <pageSetup paperSize="3" scale="67" orientation="landscape" r:id="rId1"/>
  <headerFooter>
    <oddFooter>&amp;L&amp;D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59"/>
  <sheetViews>
    <sheetView zoomScale="75" zoomScaleNormal="75" workbookViewId="0">
      <selection activeCell="E45" sqref="E45"/>
    </sheetView>
  </sheetViews>
  <sheetFormatPr defaultRowHeight="13.8" x14ac:dyDescent="0.25"/>
  <cols>
    <col min="3" max="3" width="17.19921875" customWidth="1"/>
    <col min="4" max="4" width="9.09765625" customWidth="1"/>
    <col min="5" max="5" width="7.3984375" customWidth="1"/>
    <col min="7" max="7" width="15.69921875" customWidth="1"/>
    <col min="9" max="9" width="7.5" customWidth="1"/>
    <col min="10" max="10" width="13.19921875" customWidth="1"/>
  </cols>
  <sheetData>
    <row r="3" spans="3:10" ht="17.399999999999999" x14ac:dyDescent="0.3">
      <c r="C3" s="114" t="s">
        <v>106</v>
      </c>
    </row>
    <row r="4" spans="3:10" ht="17.399999999999999" x14ac:dyDescent="0.3">
      <c r="C4" s="114" t="s">
        <v>144</v>
      </c>
    </row>
    <row r="5" spans="3:10" ht="17.399999999999999" x14ac:dyDescent="0.3">
      <c r="C5" s="61" t="s">
        <v>231</v>
      </c>
    </row>
    <row r="6" spans="3:10" ht="17.399999999999999" x14ac:dyDescent="0.3">
      <c r="C6" s="1" t="s">
        <v>8</v>
      </c>
      <c r="D6" s="11"/>
      <c r="E6" s="11"/>
      <c r="F6" s="11"/>
      <c r="G6" s="11"/>
      <c r="H6" s="11"/>
      <c r="I6" s="11"/>
      <c r="J6" s="12"/>
    </row>
    <row r="7" spans="3:10" x14ac:dyDescent="0.25">
      <c r="C7" s="11"/>
      <c r="D7" s="11"/>
      <c r="E7" s="11"/>
      <c r="F7" s="11"/>
      <c r="G7" s="11"/>
      <c r="H7" s="11"/>
      <c r="I7" s="11"/>
      <c r="J7" s="12"/>
    </row>
    <row r="8" spans="3:10" x14ac:dyDescent="0.25">
      <c r="C8" s="13" t="s">
        <v>299</v>
      </c>
      <c r="D8" s="11"/>
      <c r="E8" s="11"/>
      <c r="F8" s="11"/>
      <c r="G8" s="11"/>
      <c r="H8" s="11"/>
      <c r="I8" s="11"/>
      <c r="J8" s="12"/>
    </row>
    <row r="9" spans="3:10" x14ac:dyDescent="0.25">
      <c r="C9" s="14"/>
      <c r="D9" s="15"/>
      <c r="E9" s="15"/>
      <c r="F9" s="15"/>
      <c r="G9" s="15"/>
      <c r="H9" s="15"/>
      <c r="I9" s="15"/>
      <c r="J9" s="16"/>
    </row>
    <row r="10" spans="3:10" x14ac:dyDescent="0.25">
      <c r="C10" s="17" t="s">
        <v>1</v>
      </c>
      <c r="D10" s="17"/>
      <c r="E10" s="17"/>
      <c r="F10" s="18" t="s">
        <v>10</v>
      </c>
      <c r="G10" s="18" t="s">
        <v>11</v>
      </c>
      <c r="H10" s="19" t="s">
        <v>12</v>
      </c>
      <c r="I10" s="20" t="s">
        <v>13</v>
      </c>
      <c r="J10" s="21" t="s">
        <v>14</v>
      </c>
    </row>
    <row r="11" spans="3:10" x14ac:dyDescent="0.25">
      <c r="C11" s="22">
        <v>1</v>
      </c>
      <c r="D11" s="23"/>
      <c r="E11" s="23"/>
      <c r="F11">
        <f>'EST HRS (Sub-Traffic Data)'!F$76</f>
        <v>0</v>
      </c>
      <c r="G11" s="23"/>
      <c r="H11" s="66">
        <v>10</v>
      </c>
      <c r="I11" s="25"/>
      <c r="J11" s="24">
        <f>F11*H11</f>
        <v>0</v>
      </c>
    </row>
    <row r="12" spans="3:10" x14ac:dyDescent="0.25">
      <c r="C12" s="22">
        <v>2</v>
      </c>
      <c r="D12" s="23"/>
      <c r="E12" s="23"/>
      <c r="F12">
        <f>'EST HRS (Sub-Traffic Data)'!G$76</f>
        <v>0</v>
      </c>
      <c r="G12" s="23"/>
      <c r="H12" s="66">
        <v>10</v>
      </c>
      <c r="I12" s="25"/>
      <c r="J12" s="24">
        <f t="shared" ref="J12:J30" si="0">F12*H12</f>
        <v>0</v>
      </c>
    </row>
    <row r="13" spans="3:10" x14ac:dyDescent="0.25">
      <c r="C13" s="22">
        <v>3</v>
      </c>
      <c r="D13" s="23"/>
      <c r="E13" s="23"/>
      <c r="F13">
        <f>'EST HRS (Sub-Traffic Data)'!H$76</f>
        <v>0</v>
      </c>
      <c r="G13" s="23"/>
      <c r="H13" s="66">
        <v>10</v>
      </c>
      <c r="I13" s="25"/>
      <c r="J13" s="24">
        <f t="shared" si="0"/>
        <v>0</v>
      </c>
    </row>
    <row r="14" spans="3:10" x14ac:dyDescent="0.25">
      <c r="C14" s="22">
        <v>4</v>
      </c>
      <c r="D14" s="23"/>
      <c r="E14" s="23"/>
      <c r="F14">
        <f>'EST HRS (Sub-Traffic Data)'!I$76</f>
        <v>0</v>
      </c>
      <c r="G14" s="23"/>
      <c r="H14" s="66">
        <v>10</v>
      </c>
      <c r="I14" s="25"/>
      <c r="J14" s="24">
        <f t="shared" si="0"/>
        <v>0</v>
      </c>
    </row>
    <row r="15" spans="3:10" x14ac:dyDescent="0.25">
      <c r="C15" s="22">
        <v>5</v>
      </c>
      <c r="D15" s="23"/>
      <c r="E15" s="23"/>
      <c r="F15">
        <f>'EST HRS (Sub-Traffic Data)'!J$76</f>
        <v>0</v>
      </c>
      <c r="G15" s="23"/>
      <c r="H15" s="66">
        <v>10</v>
      </c>
      <c r="I15" s="25"/>
      <c r="J15" s="24">
        <f t="shared" si="0"/>
        <v>0</v>
      </c>
    </row>
    <row r="16" spans="3:10" x14ac:dyDescent="0.25">
      <c r="C16" s="22">
        <v>6</v>
      </c>
      <c r="D16" s="23"/>
      <c r="E16" s="23"/>
      <c r="F16">
        <f>'EST HRS (Sub-Traffic Data)'!K76</f>
        <v>0</v>
      </c>
      <c r="G16" s="23"/>
      <c r="H16" s="66">
        <v>10</v>
      </c>
      <c r="I16" s="25"/>
      <c r="J16" s="24">
        <f t="shared" si="0"/>
        <v>0</v>
      </c>
    </row>
    <row r="17" spans="3:10" x14ac:dyDescent="0.25">
      <c r="C17" s="22">
        <v>7</v>
      </c>
      <c r="D17" s="23"/>
      <c r="E17" s="23"/>
      <c r="F17">
        <f>'EST HRS (Sub-Traffic Data)'!L76</f>
        <v>0</v>
      </c>
      <c r="G17" s="23"/>
      <c r="H17" s="66">
        <v>10</v>
      </c>
      <c r="I17" s="25"/>
      <c r="J17" s="24">
        <f t="shared" si="0"/>
        <v>0</v>
      </c>
    </row>
    <row r="18" spans="3:10" x14ac:dyDescent="0.25">
      <c r="C18" s="22">
        <v>8</v>
      </c>
      <c r="D18" s="23"/>
      <c r="E18" s="23"/>
      <c r="F18">
        <f>'EST HRS (Sub-Traffic Data)'!M76</f>
        <v>0</v>
      </c>
      <c r="G18" s="23"/>
      <c r="H18" s="66">
        <v>10</v>
      </c>
      <c r="I18" s="25"/>
      <c r="J18" s="24">
        <f t="shared" si="0"/>
        <v>0</v>
      </c>
    </row>
    <row r="19" spans="3:10" x14ac:dyDescent="0.25">
      <c r="C19" s="22">
        <v>9</v>
      </c>
      <c r="D19" s="23"/>
      <c r="E19" s="23"/>
      <c r="F19">
        <f>'EST HRS (Sub-Traffic Data)'!N76</f>
        <v>0</v>
      </c>
      <c r="G19" s="23"/>
      <c r="H19" s="66">
        <v>10</v>
      </c>
      <c r="I19" s="25"/>
      <c r="J19" s="24">
        <f t="shared" si="0"/>
        <v>0</v>
      </c>
    </row>
    <row r="20" spans="3:10" x14ac:dyDescent="0.25">
      <c r="C20" s="22">
        <v>10</v>
      </c>
      <c r="D20" s="23"/>
      <c r="E20" s="23"/>
      <c r="F20">
        <f>'EST HRS (Sub-Traffic Data)'!O76</f>
        <v>0</v>
      </c>
      <c r="G20" s="23"/>
      <c r="H20" s="66">
        <v>10</v>
      </c>
      <c r="I20" s="25"/>
      <c r="J20" s="24">
        <f t="shared" si="0"/>
        <v>0</v>
      </c>
    </row>
    <row r="21" spans="3:10" x14ac:dyDescent="0.25">
      <c r="C21" s="22">
        <v>11</v>
      </c>
      <c r="D21" s="23"/>
      <c r="E21" s="23"/>
      <c r="F21">
        <f>'EST HRS (Sub-Traffic Data)'!P76</f>
        <v>0</v>
      </c>
      <c r="G21" s="23"/>
      <c r="H21" s="66">
        <v>10</v>
      </c>
      <c r="I21" s="25"/>
      <c r="J21" s="24">
        <f t="shared" si="0"/>
        <v>0</v>
      </c>
    </row>
    <row r="22" spans="3:10" x14ac:dyDescent="0.25">
      <c r="C22" s="22">
        <v>12</v>
      </c>
      <c r="D22" s="23"/>
      <c r="E22" s="23"/>
      <c r="F22">
        <f>'EST HRS (Sub-Traffic Data)'!Q76</f>
        <v>0</v>
      </c>
      <c r="G22" s="23"/>
      <c r="H22" s="66">
        <v>10</v>
      </c>
      <c r="I22" s="25"/>
      <c r="J22" s="24">
        <f t="shared" si="0"/>
        <v>0</v>
      </c>
    </row>
    <row r="23" spans="3:10" x14ac:dyDescent="0.25">
      <c r="C23" s="22">
        <v>13</v>
      </c>
      <c r="D23" s="23"/>
      <c r="E23" s="23"/>
      <c r="F23">
        <f>'EST HRS (Sub-Traffic Data)'!R76</f>
        <v>0</v>
      </c>
      <c r="G23" s="23"/>
      <c r="H23" s="66">
        <v>10</v>
      </c>
      <c r="I23" s="25"/>
      <c r="J23" s="24">
        <f t="shared" si="0"/>
        <v>0</v>
      </c>
    </row>
    <row r="24" spans="3:10" x14ac:dyDescent="0.25">
      <c r="C24" s="22">
        <v>14</v>
      </c>
      <c r="D24" s="23"/>
      <c r="E24" s="23"/>
      <c r="F24">
        <f>'EST HRS (Sub-Traffic Data)'!S76</f>
        <v>0</v>
      </c>
      <c r="G24" s="23"/>
      <c r="H24" s="66">
        <v>10</v>
      </c>
      <c r="I24" s="25"/>
      <c r="J24" s="24">
        <f t="shared" si="0"/>
        <v>0</v>
      </c>
    </row>
    <row r="25" spans="3:10" x14ac:dyDescent="0.25">
      <c r="C25" s="22">
        <v>15</v>
      </c>
      <c r="D25" s="23"/>
      <c r="E25" s="23"/>
      <c r="F25">
        <f>'EST HRS (Sub-Traffic Data)'!T76</f>
        <v>0</v>
      </c>
      <c r="G25" s="23"/>
      <c r="H25" s="66">
        <v>10</v>
      </c>
      <c r="I25" s="25"/>
      <c r="J25" s="24">
        <f t="shared" si="0"/>
        <v>0</v>
      </c>
    </row>
    <row r="26" spans="3:10" x14ac:dyDescent="0.25">
      <c r="C26" s="22">
        <v>16</v>
      </c>
      <c r="D26" s="23"/>
      <c r="E26" s="23"/>
      <c r="F26">
        <f>'EST HRS (Sub-Traffic Data)'!U76</f>
        <v>0</v>
      </c>
      <c r="G26" s="23"/>
      <c r="H26" s="66">
        <v>10</v>
      </c>
      <c r="I26" s="25"/>
      <c r="J26" s="24">
        <f t="shared" si="0"/>
        <v>0</v>
      </c>
    </row>
    <row r="27" spans="3:10" x14ac:dyDescent="0.25">
      <c r="C27" s="22">
        <v>17</v>
      </c>
      <c r="D27" s="23"/>
      <c r="E27" s="23"/>
      <c r="F27">
        <f>'EST HRS (Sub-Traffic Data)'!V76</f>
        <v>0</v>
      </c>
      <c r="G27" s="23"/>
      <c r="H27" s="66">
        <v>10</v>
      </c>
      <c r="I27" s="25"/>
      <c r="J27" s="24">
        <f t="shared" si="0"/>
        <v>0</v>
      </c>
    </row>
    <row r="28" spans="3:10" x14ac:dyDescent="0.25">
      <c r="C28" s="22">
        <v>18</v>
      </c>
      <c r="D28" s="23"/>
      <c r="E28" s="23"/>
      <c r="F28">
        <f>'EST HRS (Sub-Traffic Data)'!W76</f>
        <v>0</v>
      </c>
      <c r="G28" s="23"/>
      <c r="H28" s="66">
        <v>10</v>
      </c>
      <c r="I28" s="25"/>
      <c r="J28" s="24">
        <f t="shared" si="0"/>
        <v>0</v>
      </c>
    </row>
    <row r="29" spans="3:10" x14ac:dyDescent="0.25">
      <c r="C29" s="22">
        <v>19</v>
      </c>
      <c r="D29" s="23"/>
      <c r="E29" s="23"/>
      <c r="F29">
        <f>'EST HRS (Sub-Traffic Data)'!X76</f>
        <v>0</v>
      </c>
      <c r="G29" s="23"/>
      <c r="H29" s="66">
        <v>10</v>
      </c>
      <c r="I29" s="25"/>
      <c r="J29" s="24">
        <f t="shared" si="0"/>
        <v>0</v>
      </c>
    </row>
    <row r="30" spans="3:10" x14ac:dyDescent="0.25">
      <c r="C30" s="22">
        <v>20</v>
      </c>
      <c r="D30" s="23"/>
      <c r="E30" s="23"/>
      <c r="F30">
        <f>'EST HRS (Sub-Traffic Data)'!Y76</f>
        <v>0</v>
      </c>
      <c r="G30" s="23"/>
      <c r="H30" s="66">
        <v>10</v>
      </c>
      <c r="I30" s="25"/>
      <c r="J30" s="24">
        <f t="shared" si="0"/>
        <v>0</v>
      </c>
    </row>
    <row r="31" spans="3:10" x14ac:dyDescent="0.25">
      <c r="C31" s="22"/>
      <c r="D31" s="23"/>
      <c r="E31" s="23"/>
      <c r="F31" s="22"/>
      <c r="G31" s="23"/>
      <c r="H31" s="24"/>
      <c r="I31" s="25"/>
      <c r="J31" s="28"/>
    </row>
    <row r="32" spans="3:10" x14ac:dyDescent="0.25">
      <c r="C32" s="15"/>
      <c r="D32" s="26"/>
      <c r="E32" s="29" t="s">
        <v>5</v>
      </c>
      <c r="F32" s="30">
        <f>SUM(F11:F30)</f>
        <v>0</v>
      </c>
      <c r="G32" s="26"/>
      <c r="H32" s="26"/>
      <c r="I32" s="29" t="s">
        <v>15</v>
      </c>
      <c r="J32" s="32">
        <f>SUM(J11:J31)</f>
        <v>0</v>
      </c>
    </row>
    <row r="33" spans="1:10" x14ac:dyDescent="0.25">
      <c r="C33" s="14"/>
      <c r="D33" s="26"/>
      <c r="E33" s="31"/>
      <c r="F33" s="27"/>
      <c r="G33" s="26"/>
      <c r="H33" s="26"/>
      <c r="I33" s="29"/>
      <c r="J33" s="80"/>
    </row>
    <row r="34" spans="1:10" x14ac:dyDescent="0.25">
      <c r="C34" s="14"/>
      <c r="D34" s="26"/>
      <c r="E34" s="26"/>
      <c r="F34" s="26"/>
      <c r="G34" s="26"/>
      <c r="H34" s="26"/>
    </row>
    <row r="35" spans="1:10" x14ac:dyDescent="0.25">
      <c r="C35" s="14"/>
      <c r="D35" s="23"/>
      <c r="E35" s="23"/>
      <c r="F35" s="23"/>
      <c r="G35" s="23"/>
      <c r="H35" s="23"/>
      <c r="I35" s="23"/>
      <c r="J35" s="33"/>
    </row>
    <row r="36" spans="1:10" x14ac:dyDescent="0.25">
      <c r="C36" s="17" t="s">
        <v>16</v>
      </c>
      <c r="D36" s="34"/>
      <c r="E36" s="34"/>
      <c r="F36" s="34"/>
      <c r="G36" s="34"/>
      <c r="H36" s="34"/>
      <c r="I36" s="34"/>
      <c r="J36" s="35"/>
    </row>
    <row r="37" spans="1:10" x14ac:dyDescent="0.25">
      <c r="C37" s="23" t="s">
        <v>17</v>
      </c>
      <c r="D37" s="64">
        <v>1</v>
      </c>
      <c r="E37" s="23" t="s">
        <v>18</v>
      </c>
      <c r="F37" s="23"/>
      <c r="G37" s="23"/>
      <c r="H37" s="23"/>
      <c r="I37" s="23"/>
      <c r="J37" s="24">
        <f>+J32*D37</f>
        <v>0</v>
      </c>
    </row>
    <row r="38" spans="1:10" x14ac:dyDescent="0.25">
      <c r="C38" s="26" t="s">
        <v>19</v>
      </c>
      <c r="D38" s="65">
        <v>0.1</v>
      </c>
      <c r="E38" s="26" t="s">
        <v>20</v>
      </c>
      <c r="F38" s="26"/>
      <c r="G38" s="26"/>
      <c r="H38" s="26"/>
      <c r="I38" s="26"/>
      <c r="J38" s="24">
        <f>+J32*D38</f>
        <v>0</v>
      </c>
    </row>
    <row r="39" spans="1:10" x14ac:dyDescent="0.25">
      <c r="C39" s="34"/>
      <c r="D39" s="34"/>
      <c r="E39" s="34"/>
      <c r="F39" s="34"/>
      <c r="G39" s="34"/>
      <c r="H39" s="34"/>
      <c r="I39" s="34"/>
      <c r="J39" s="36"/>
    </row>
    <row r="40" spans="1:10" x14ac:dyDescent="0.25">
      <c r="C40" s="14" t="s">
        <v>21</v>
      </c>
      <c r="D40" s="14"/>
      <c r="E40" s="14"/>
      <c r="F40" s="14"/>
      <c r="G40" s="14"/>
      <c r="H40" s="14"/>
      <c r="I40" s="14"/>
      <c r="J40" s="32">
        <f>SUM(J32:J38)</f>
        <v>0</v>
      </c>
    </row>
    <row r="41" spans="1:10" x14ac:dyDescent="0.25">
      <c r="C41" s="23"/>
      <c r="D41" s="23"/>
      <c r="E41" s="23"/>
      <c r="F41" s="23"/>
      <c r="G41" s="23"/>
      <c r="H41" s="23"/>
      <c r="I41" s="23"/>
      <c r="J41" s="37"/>
    </row>
    <row r="42" spans="1:10" x14ac:dyDescent="0.25">
      <c r="C42" s="17" t="s">
        <v>22</v>
      </c>
      <c r="D42" s="34"/>
      <c r="E42" s="34"/>
      <c r="F42" s="34"/>
      <c r="G42" s="34"/>
      <c r="H42" s="34"/>
      <c r="I42" s="34"/>
      <c r="J42" s="21" t="s">
        <v>14</v>
      </c>
    </row>
    <row r="43" spans="1:10" x14ac:dyDescent="0.25">
      <c r="A43" s="136"/>
      <c r="B43" s="136"/>
      <c r="C43" s="79" t="s">
        <v>88</v>
      </c>
      <c r="D43" s="39"/>
      <c r="E43" s="137">
        <v>0</v>
      </c>
      <c r="F43" s="83">
        <v>0.54</v>
      </c>
      <c r="G43" s="41"/>
      <c r="H43" s="38"/>
      <c r="I43" s="38"/>
      <c r="J43" s="24">
        <f>E43*F43</f>
        <v>0</v>
      </c>
    </row>
    <row r="44" spans="1:10" x14ac:dyDescent="0.25">
      <c r="C44" s="38"/>
      <c r="D44" s="39"/>
      <c r="E44" s="82" t="s">
        <v>89</v>
      </c>
      <c r="F44" s="84" t="s">
        <v>90</v>
      </c>
      <c r="G44" s="41"/>
      <c r="H44" s="38"/>
      <c r="I44" s="38"/>
      <c r="J44" s="24"/>
    </row>
    <row r="45" spans="1:10" x14ac:dyDescent="0.25">
      <c r="C45" s="38"/>
      <c r="D45" s="39"/>
      <c r="E45" s="38"/>
      <c r="F45" s="40"/>
      <c r="G45" s="41"/>
      <c r="H45" s="38"/>
      <c r="I45" s="38"/>
      <c r="J45" s="24"/>
    </row>
    <row r="46" spans="1:10" x14ac:dyDescent="0.25">
      <c r="C46" s="38" t="s">
        <v>23</v>
      </c>
      <c r="D46" s="39"/>
      <c r="E46" s="81">
        <v>0</v>
      </c>
      <c r="F46" s="83">
        <v>0.1</v>
      </c>
      <c r="G46" s="41"/>
      <c r="H46" s="38"/>
      <c r="I46" s="38"/>
      <c r="J46" s="24">
        <f>E46*F46</f>
        <v>0</v>
      </c>
    </row>
    <row r="47" spans="1:10" x14ac:dyDescent="0.25">
      <c r="C47" s="38"/>
      <c r="D47" s="39"/>
      <c r="E47" s="85" t="s">
        <v>91</v>
      </c>
      <c r="F47" s="84" t="s">
        <v>92</v>
      </c>
      <c r="G47" s="41"/>
      <c r="H47" s="38"/>
      <c r="I47" s="38"/>
      <c r="J47" s="24"/>
    </row>
    <row r="48" spans="1:10" x14ac:dyDescent="0.25">
      <c r="C48" s="38"/>
      <c r="D48" s="39"/>
      <c r="E48" s="79"/>
      <c r="F48" s="40"/>
      <c r="G48" s="41"/>
      <c r="H48" s="38"/>
      <c r="I48" s="38"/>
      <c r="J48" s="24"/>
    </row>
    <row r="49" spans="3:10" x14ac:dyDescent="0.25">
      <c r="C49" s="38" t="s">
        <v>24</v>
      </c>
      <c r="D49" s="39"/>
      <c r="E49" s="38" t="s">
        <v>25</v>
      </c>
      <c r="F49" s="40"/>
      <c r="G49" s="41"/>
      <c r="H49" s="38"/>
      <c r="I49" s="38"/>
      <c r="J49" s="66">
        <v>0</v>
      </c>
    </row>
    <row r="50" spans="3:10" x14ac:dyDescent="0.25">
      <c r="C50" s="38"/>
      <c r="D50" s="39"/>
      <c r="E50" s="38"/>
      <c r="F50" s="40"/>
      <c r="G50" s="41"/>
      <c r="H50" s="38"/>
      <c r="I50" s="38"/>
      <c r="J50" s="24"/>
    </row>
    <row r="51" spans="3:10" x14ac:dyDescent="0.25">
      <c r="C51" s="38" t="s">
        <v>102</v>
      </c>
      <c r="D51" s="39"/>
      <c r="E51" s="81">
        <v>0</v>
      </c>
      <c r="F51" s="90">
        <v>10</v>
      </c>
      <c r="G51" s="41"/>
      <c r="H51" s="38"/>
      <c r="I51" s="38"/>
      <c r="J51" s="24">
        <f>E51*F51</f>
        <v>0</v>
      </c>
    </row>
    <row r="52" spans="3:10" x14ac:dyDescent="0.25">
      <c r="C52" s="43"/>
      <c r="D52" s="86"/>
      <c r="E52" s="82" t="s">
        <v>100</v>
      </c>
      <c r="F52" s="91" t="s">
        <v>101</v>
      </c>
      <c r="G52" s="87"/>
      <c r="H52" s="43"/>
      <c r="I52" s="43"/>
      <c r="J52" s="28"/>
    </row>
    <row r="53" spans="3:10" x14ac:dyDescent="0.25">
      <c r="C53" s="22"/>
      <c r="D53" s="23"/>
      <c r="E53" s="23"/>
      <c r="F53" s="11"/>
      <c r="G53" s="23"/>
      <c r="H53" s="24"/>
      <c r="I53" s="31" t="s">
        <v>26</v>
      </c>
      <c r="J53" s="32">
        <f>SUM(J43:J52)</f>
        <v>0</v>
      </c>
    </row>
    <row r="54" spans="3:10" x14ac:dyDescent="0.25">
      <c r="C54" s="22"/>
      <c r="D54" s="23"/>
      <c r="E54" s="23"/>
      <c r="F54" s="22"/>
      <c r="G54" s="23"/>
      <c r="H54" s="24"/>
      <c r="I54" s="31"/>
      <c r="J54" s="59"/>
    </row>
    <row r="55" spans="3:10" ht="15.6" x14ac:dyDescent="0.3">
      <c r="C55" s="23"/>
      <c r="D55" s="23"/>
      <c r="E55" s="23"/>
      <c r="F55" s="23"/>
      <c r="G55" s="23"/>
      <c r="H55" s="63" t="s">
        <v>30</v>
      </c>
      <c r="I55" s="14"/>
      <c r="J55" s="32">
        <f>J53+J40</f>
        <v>0</v>
      </c>
    </row>
    <row r="56" spans="3:10" ht="14.4" thickBot="1" x14ac:dyDescent="0.3">
      <c r="C56" s="23"/>
      <c r="D56" s="23"/>
      <c r="E56" s="23"/>
      <c r="F56" s="23"/>
      <c r="G56" s="23"/>
      <c r="H56" s="23"/>
      <c r="I56" s="23"/>
      <c r="J56" s="60"/>
    </row>
    <row r="57" spans="3:10" ht="18" thickBot="1" x14ac:dyDescent="0.35">
      <c r="C57" s="54" t="str">
        <f>+C5&amp;" Total Cost:"</f>
        <v>SUBCONSULTANT  Total Cost:</v>
      </c>
      <c r="D57" s="11"/>
      <c r="E57" s="11"/>
      <c r="F57" s="11"/>
      <c r="G57" s="11"/>
      <c r="H57" s="54" t="s">
        <v>31</v>
      </c>
      <c r="I57" s="11"/>
      <c r="J57" s="55">
        <f>ROUND(J55,0)</f>
        <v>0</v>
      </c>
    </row>
    <row r="58" spans="3:10" x14ac:dyDescent="0.25">
      <c r="C58" s="11"/>
      <c r="D58" s="11"/>
      <c r="E58" s="11"/>
      <c r="F58" s="11"/>
      <c r="G58" s="11"/>
      <c r="H58" s="11"/>
      <c r="I58" s="11"/>
      <c r="J58" s="12"/>
    </row>
    <row r="59" spans="3:10" x14ac:dyDescent="0.25">
      <c r="C59" s="11"/>
      <c r="D59" s="11"/>
      <c r="E59" s="11"/>
      <c r="F59" s="11"/>
      <c r="G59" s="11"/>
      <c r="H59" s="11"/>
      <c r="I59" s="11"/>
      <c r="J59" s="12"/>
    </row>
  </sheetData>
  <pageMargins left="0.7" right="0.7" top="0.75" bottom="0.75" header="0.3" footer="0.3"/>
  <pageSetup scale="87" orientation="portrait" r:id="rId1"/>
  <headerFooter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3"/>
  <sheetViews>
    <sheetView zoomScale="75" zoomScaleNormal="75" workbookViewId="0">
      <selection activeCell="N25" sqref="N25"/>
    </sheetView>
  </sheetViews>
  <sheetFormatPr defaultRowHeight="13.8" outlineLevelRow="1" x14ac:dyDescent="0.25"/>
  <cols>
    <col min="2" max="2" width="4.09765625" customWidth="1"/>
    <col min="3" max="3" width="6" customWidth="1"/>
    <col min="4" max="4" width="6.09765625" customWidth="1"/>
    <col min="5" max="5" width="40.59765625" customWidth="1"/>
    <col min="6" max="25" width="11.59765625" customWidth="1"/>
    <col min="27" max="27" width="11.19921875" style="140" bestFit="1" customWidth="1"/>
    <col min="28" max="35" width="8.69921875" style="136"/>
  </cols>
  <sheetData>
    <row r="1" spans="1:35" x14ac:dyDescent="0.25"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</row>
    <row r="2" spans="1:35" x14ac:dyDescent="0.25"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35" x14ac:dyDescent="0.25"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</row>
    <row r="5" spans="1:35" ht="35.4" customHeight="1" x14ac:dyDescent="0.3">
      <c r="A5" s="231" t="s">
        <v>387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</row>
    <row r="6" spans="1:35" ht="17.399999999999999" x14ac:dyDescent="0.3">
      <c r="A6" s="61" t="s">
        <v>388</v>
      </c>
      <c r="O6" s="145"/>
    </row>
    <row r="7" spans="1:35" ht="17.399999999999999" hidden="1" x14ac:dyDescent="0.3">
      <c r="A7" s="1"/>
      <c r="B7" s="2"/>
      <c r="C7" s="2"/>
      <c r="D7" s="2"/>
      <c r="E7" s="2"/>
      <c r="F7" s="146">
        <f>'EST COST (Prime-)'!$P9</f>
        <v>287.368785</v>
      </c>
      <c r="G7" s="146">
        <f>'EST COST (Prime-)'!$P10</f>
        <v>194.68383299999999</v>
      </c>
      <c r="H7" s="146">
        <f>'EST COST (Prime-)'!$P11</f>
        <v>188.09593199999998</v>
      </c>
      <c r="I7" s="146">
        <f>'EST COST (Prime-)'!$P12</f>
        <v>202.48330200000001</v>
      </c>
      <c r="J7" s="146">
        <f>'EST COST (Prime-)'!$P13</f>
        <v>145.615329</v>
      </c>
      <c r="K7" s="146">
        <f>'EST COST (Prime-)'!$P14</f>
        <v>145.615329</v>
      </c>
      <c r="L7" s="146">
        <f>'EST COST (Prime-)'!$P15</f>
        <v>175.95501099999998</v>
      </c>
      <c r="M7" s="146">
        <f>'EST COST (Prime-)'!$P16</f>
        <v>116.133841</v>
      </c>
      <c r="N7" s="146">
        <f>'EST COST (Prime-)'!$P17</f>
        <v>137.00814800000001</v>
      </c>
      <c r="O7" s="146">
        <f>'EST COST (Prime-)'!$P18</f>
        <v>119.59185800000002</v>
      </c>
      <c r="P7" s="146">
        <f>'EST COST (Prime-)'!$P19</f>
        <v>135.77133899999998</v>
      </c>
      <c r="Q7" s="146">
        <f>'EST COST (Prime-)'!$P20</f>
        <v>119.74330399999999</v>
      </c>
      <c r="R7" s="146">
        <f>'EST COST (Prime-)'!$P21</f>
        <v>47.957900000000002</v>
      </c>
      <c r="S7" s="146">
        <f>'EST COST (Prime-)'!$P22</f>
        <v>259.70464900000002</v>
      </c>
      <c r="T7" s="146">
        <f>'EST COST (Prime-)'!$P23</f>
        <v>162.451076</v>
      </c>
      <c r="U7" s="146">
        <f>'EST COST (Prime-)'!$P24</f>
        <v>105.96171799999999</v>
      </c>
      <c r="V7" s="146">
        <f>'EST COST (Prime-)'!$P25</f>
        <v>262.35495400000002</v>
      </c>
      <c r="W7" s="146">
        <f>'EST COST (Prime-)'!$P26</f>
        <v>140.36520100000001</v>
      </c>
      <c r="X7" s="146">
        <f>'EST COST (Prime-)'!$P27</f>
        <v>101.064964</v>
      </c>
      <c r="Y7" s="146">
        <f>'EST COST (Prime-)'!$P28</f>
        <v>84.935964999999996</v>
      </c>
      <c r="Z7" s="2"/>
      <c r="AA7" s="57"/>
    </row>
    <row r="8" spans="1:35" s="164" customFormat="1" ht="18" thickBot="1" x14ac:dyDescent="0.35">
      <c r="A8" s="1" t="s">
        <v>0</v>
      </c>
      <c r="B8" s="2"/>
      <c r="C8" s="2"/>
      <c r="D8" s="2"/>
      <c r="E8" s="2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2"/>
      <c r="AA8" s="57"/>
      <c r="AB8" s="136"/>
      <c r="AC8" s="136"/>
      <c r="AD8" s="136"/>
      <c r="AE8" s="136"/>
      <c r="AF8" s="136"/>
      <c r="AG8" s="136"/>
      <c r="AH8" s="136"/>
      <c r="AI8" s="136"/>
    </row>
    <row r="9" spans="1:35" ht="40.200000000000003" thickBot="1" x14ac:dyDescent="0.3">
      <c r="A9" s="4" t="s">
        <v>2</v>
      </c>
      <c r="B9" s="4"/>
      <c r="C9" s="5"/>
      <c r="D9" s="6" t="s">
        <v>3</v>
      </c>
      <c r="E9" s="5" t="s">
        <v>4</v>
      </c>
      <c r="F9" s="173" t="s">
        <v>82</v>
      </c>
      <c r="G9" s="174" t="s">
        <v>83</v>
      </c>
      <c r="H9" s="174" t="s">
        <v>83</v>
      </c>
      <c r="I9" s="174" t="s">
        <v>126</v>
      </c>
      <c r="J9" s="174" t="s">
        <v>127</v>
      </c>
      <c r="K9" s="174" t="s">
        <v>128</v>
      </c>
      <c r="L9" s="174" t="s">
        <v>129</v>
      </c>
      <c r="M9" s="174" t="s">
        <v>130</v>
      </c>
      <c r="N9" s="174" t="s">
        <v>131</v>
      </c>
      <c r="O9" s="174" t="s">
        <v>130</v>
      </c>
      <c r="P9" s="174" t="s">
        <v>132</v>
      </c>
      <c r="Q9" s="174" t="s">
        <v>133</v>
      </c>
      <c r="R9" s="174" t="s">
        <v>87</v>
      </c>
      <c r="S9" s="174" t="s">
        <v>134</v>
      </c>
      <c r="T9" s="174" t="s">
        <v>135</v>
      </c>
      <c r="U9" s="174" t="s">
        <v>136</v>
      </c>
      <c r="V9" s="174" t="s">
        <v>137</v>
      </c>
      <c r="W9" s="174" t="s">
        <v>138</v>
      </c>
      <c r="X9" s="174" t="s">
        <v>321</v>
      </c>
      <c r="Y9" s="174" t="s">
        <v>324</v>
      </c>
      <c r="Z9" s="7" t="s">
        <v>5</v>
      </c>
      <c r="AA9" s="141" t="s">
        <v>319</v>
      </c>
    </row>
    <row r="10" spans="1:35" x14ac:dyDescent="0.25">
      <c r="A10" s="92"/>
      <c r="B10" s="93"/>
      <c r="C10" s="93"/>
      <c r="D10" s="93"/>
      <c r="E10" s="93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147"/>
    </row>
    <row r="11" spans="1:35" x14ac:dyDescent="0.25">
      <c r="A11" s="95" t="s">
        <v>145</v>
      </c>
      <c r="B11" s="96" t="s">
        <v>6</v>
      </c>
      <c r="C11" s="97"/>
      <c r="D11" s="97"/>
      <c r="E11" s="97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9">
        <f>SUM(Z12:Z24)</f>
        <v>1432</v>
      </c>
      <c r="AA11" s="142">
        <f>SUM(AA12:AA24)</f>
        <v>253237</v>
      </c>
    </row>
    <row r="12" spans="1:35" x14ac:dyDescent="0.25">
      <c r="A12" s="100"/>
      <c r="B12" s="101">
        <v>1.1000000000000001</v>
      </c>
      <c r="C12" s="101" t="s">
        <v>6</v>
      </c>
      <c r="D12" s="101"/>
      <c r="E12" s="101"/>
      <c r="F12" s="103">
        <v>32</v>
      </c>
      <c r="G12" s="103">
        <v>64</v>
      </c>
      <c r="H12" s="103"/>
      <c r="I12" s="103">
        <v>20</v>
      </c>
      <c r="J12" s="103">
        <v>80</v>
      </c>
      <c r="K12" s="103"/>
      <c r="L12" s="103">
        <v>20</v>
      </c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>
        <v>36</v>
      </c>
      <c r="Z12" s="103">
        <f>SUM(F12:Y12)</f>
        <v>252</v>
      </c>
      <c r="AA12" s="143">
        <f>ROUND(SUMPRODUCT($F$7:$Y$7,F12:Y12),0)</f>
        <v>43931</v>
      </c>
      <c r="AB12" s="187"/>
    </row>
    <row r="13" spans="1:35" hidden="1" x14ac:dyDescent="0.25">
      <c r="A13" s="100"/>
      <c r="B13" s="101">
        <v>1.2</v>
      </c>
      <c r="C13" s="104" t="s">
        <v>336</v>
      </c>
      <c r="D13" s="104"/>
      <c r="E13" s="101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65">
        <f t="shared" ref="Z13:Z16" si="0">SUM(F13:Y13)</f>
        <v>0</v>
      </c>
      <c r="AA13" s="143">
        <f t="shared" ref="AA13:AA24" si="1">ROUND(SUMPRODUCT($F$7:$Y$7,F13:Y13),0)</f>
        <v>0</v>
      </c>
      <c r="AB13" s="187"/>
    </row>
    <row r="14" spans="1:35" hidden="1" x14ac:dyDescent="0.25">
      <c r="A14" s="105"/>
      <c r="B14" s="101">
        <v>1.3</v>
      </c>
      <c r="C14" s="101" t="s">
        <v>336</v>
      </c>
      <c r="D14" s="101"/>
      <c r="E14" s="101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65">
        <f t="shared" si="0"/>
        <v>0</v>
      </c>
      <c r="AA14" s="143">
        <f t="shared" si="1"/>
        <v>0</v>
      </c>
      <c r="AB14" s="187"/>
    </row>
    <row r="15" spans="1:35" x14ac:dyDescent="0.25">
      <c r="A15" s="105"/>
      <c r="B15" s="101">
        <v>1.2</v>
      </c>
      <c r="C15" s="101" t="s">
        <v>36</v>
      </c>
      <c r="D15" s="101"/>
      <c r="E15" s="101"/>
      <c r="F15" s="103"/>
      <c r="G15" s="103">
        <v>4</v>
      </c>
      <c r="H15" s="103">
        <v>60</v>
      </c>
      <c r="I15" s="103"/>
      <c r="J15" s="103"/>
      <c r="K15" s="103">
        <v>2</v>
      </c>
      <c r="L15" s="103">
        <v>8</v>
      </c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>
        <v>12</v>
      </c>
      <c r="Z15" s="165">
        <f t="shared" si="0"/>
        <v>86</v>
      </c>
      <c r="AA15" s="143">
        <f t="shared" si="1"/>
        <v>14783</v>
      </c>
    </row>
    <row r="16" spans="1:35" x14ac:dyDescent="0.25">
      <c r="A16" s="105"/>
      <c r="B16" s="101">
        <v>1.3</v>
      </c>
      <c r="C16" s="101" t="s">
        <v>37</v>
      </c>
      <c r="D16" s="101"/>
      <c r="E16" s="101"/>
      <c r="F16" s="103"/>
      <c r="G16" s="103">
        <v>6</v>
      </c>
      <c r="H16" s="103"/>
      <c r="I16" s="103"/>
      <c r="J16" s="103"/>
      <c r="K16" s="103">
        <v>24</v>
      </c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65">
        <f t="shared" si="0"/>
        <v>30</v>
      </c>
      <c r="AA16" s="143">
        <f t="shared" si="1"/>
        <v>4663</v>
      </c>
    </row>
    <row r="17" spans="1:27" x14ac:dyDescent="0.25">
      <c r="A17" s="105"/>
      <c r="B17" s="101">
        <v>1.4</v>
      </c>
      <c r="C17" s="101" t="s">
        <v>38</v>
      </c>
      <c r="D17" s="101"/>
      <c r="E17" s="101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43">
        <f t="shared" si="1"/>
        <v>0</v>
      </c>
    </row>
    <row r="18" spans="1:27" x14ac:dyDescent="0.25">
      <c r="A18" s="105"/>
      <c r="B18" s="101"/>
      <c r="C18" s="106" t="s">
        <v>364</v>
      </c>
      <c r="D18" s="101"/>
      <c r="E18" s="101" t="s">
        <v>39</v>
      </c>
      <c r="F18" s="103"/>
      <c r="G18" s="103">
        <v>28</v>
      </c>
      <c r="H18" s="103"/>
      <c r="I18" s="103">
        <v>18</v>
      </c>
      <c r="J18" s="103"/>
      <c r="K18" s="103"/>
      <c r="L18" s="103">
        <v>18</v>
      </c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65">
        <f t="shared" ref="Z18:Z24" si="2">SUM(F18:Y18)</f>
        <v>64</v>
      </c>
      <c r="AA18" s="143">
        <f t="shared" si="1"/>
        <v>12263</v>
      </c>
    </row>
    <row r="19" spans="1:27" x14ac:dyDescent="0.25">
      <c r="A19" s="105"/>
      <c r="B19" s="101"/>
      <c r="C19" s="106" t="s">
        <v>365</v>
      </c>
      <c r="D19" s="101"/>
      <c r="E19" s="101" t="s">
        <v>40</v>
      </c>
      <c r="F19" s="103"/>
      <c r="G19" s="103">
        <v>12</v>
      </c>
      <c r="H19" s="103"/>
      <c r="I19" s="103">
        <v>9</v>
      </c>
      <c r="J19" s="103"/>
      <c r="K19" s="103"/>
      <c r="L19" s="103">
        <v>9</v>
      </c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65">
        <f t="shared" si="2"/>
        <v>30</v>
      </c>
      <c r="AA19" s="143">
        <f t="shared" si="1"/>
        <v>5742</v>
      </c>
    </row>
    <row r="20" spans="1:27" x14ac:dyDescent="0.25">
      <c r="A20" s="105"/>
      <c r="B20" s="101">
        <v>1.5</v>
      </c>
      <c r="C20" s="101" t="s">
        <v>43</v>
      </c>
      <c r="D20" s="101"/>
      <c r="E20" s="101"/>
      <c r="F20" s="103"/>
      <c r="G20" s="103">
        <v>4</v>
      </c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65">
        <f t="shared" si="2"/>
        <v>4</v>
      </c>
      <c r="AA20" s="143">
        <f t="shared" si="1"/>
        <v>779</v>
      </c>
    </row>
    <row r="21" spans="1:27" x14ac:dyDescent="0.25">
      <c r="A21" s="105"/>
      <c r="B21" s="101">
        <v>1.6</v>
      </c>
      <c r="C21" s="101" t="s">
        <v>41</v>
      </c>
      <c r="D21" s="101"/>
      <c r="E21" s="101"/>
      <c r="F21" s="103"/>
      <c r="G21" s="103">
        <v>36</v>
      </c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>
        <v>192</v>
      </c>
      <c r="X21" s="103"/>
      <c r="Y21" s="103">
        <v>12</v>
      </c>
      <c r="Z21" s="165">
        <f t="shared" si="2"/>
        <v>240</v>
      </c>
      <c r="AA21" s="143">
        <f t="shared" si="1"/>
        <v>34978</v>
      </c>
    </row>
    <row r="22" spans="1:27" x14ac:dyDescent="0.25">
      <c r="A22" s="105"/>
      <c r="B22" s="107">
        <v>1.7</v>
      </c>
      <c r="C22" s="101" t="s">
        <v>42</v>
      </c>
      <c r="D22" s="101"/>
      <c r="E22" s="101"/>
      <c r="F22" s="103"/>
      <c r="G22" s="103">
        <v>24</v>
      </c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>
        <v>56</v>
      </c>
      <c r="Y22" s="103"/>
      <c r="Z22" s="165">
        <f t="shared" si="2"/>
        <v>80</v>
      </c>
      <c r="AA22" s="143">
        <f t="shared" si="1"/>
        <v>10332</v>
      </c>
    </row>
    <row r="23" spans="1:27" x14ac:dyDescent="0.25">
      <c r="A23" s="105"/>
      <c r="B23" s="107">
        <v>1.8</v>
      </c>
      <c r="C23" s="101" t="s">
        <v>44</v>
      </c>
      <c r="D23" s="101"/>
      <c r="E23" s="101"/>
      <c r="F23" s="103"/>
      <c r="G23" s="103">
        <f>480+166</f>
        <v>646</v>
      </c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65">
        <f t="shared" si="2"/>
        <v>646</v>
      </c>
      <c r="AA23" s="143">
        <f t="shared" si="1"/>
        <v>125766</v>
      </c>
    </row>
    <row r="24" spans="1:27" hidden="1" x14ac:dyDescent="0.25">
      <c r="A24" s="105"/>
      <c r="B24" s="104">
        <v>1.1100000000000001</v>
      </c>
      <c r="C24" s="101"/>
      <c r="D24" s="101"/>
      <c r="E24" s="101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65">
        <f t="shared" si="2"/>
        <v>0</v>
      </c>
      <c r="AA24" s="143">
        <f t="shared" si="1"/>
        <v>0</v>
      </c>
    </row>
    <row r="25" spans="1:27" x14ac:dyDescent="0.25">
      <c r="A25" s="95" t="s">
        <v>146</v>
      </c>
      <c r="B25" s="96" t="s">
        <v>45</v>
      </c>
      <c r="C25" s="97"/>
      <c r="D25" s="97"/>
      <c r="E25" s="97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9">
        <f>SUM(Z26:Z35)</f>
        <v>359</v>
      </c>
      <c r="AA25" s="142">
        <f>SUM(AA26:AA35)</f>
        <v>64957</v>
      </c>
    </row>
    <row r="26" spans="1:27" x14ac:dyDescent="0.25">
      <c r="A26" s="100"/>
      <c r="B26" s="101">
        <v>2.1</v>
      </c>
      <c r="C26" s="101" t="s">
        <v>46</v>
      </c>
      <c r="D26" s="101"/>
      <c r="E26" s="101"/>
      <c r="F26" s="103"/>
      <c r="G26" s="103">
        <v>4</v>
      </c>
      <c r="H26" s="103"/>
      <c r="I26" s="103"/>
      <c r="J26" s="103"/>
      <c r="K26" s="103">
        <v>4</v>
      </c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65">
        <f t="shared" ref="Z26:Z35" si="3">SUM(F26:Y26)</f>
        <v>8</v>
      </c>
      <c r="AA26" s="143">
        <f>ROUND(SUMPRODUCT($F$7:$Y$7,F26:Y26),0)</f>
        <v>1361</v>
      </c>
    </row>
    <row r="27" spans="1:27" x14ac:dyDescent="0.25">
      <c r="A27" s="100"/>
      <c r="B27" s="101">
        <v>2.2000000000000002</v>
      </c>
      <c r="C27" s="104" t="s">
        <v>94</v>
      </c>
      <c r="D27" s="104"/>
      <c r="E27" s="101"/>
      <c r="F27" s="103"/>
      <c r="G27" s="103">
        <v>40</v>
      </c>
      <c r="H27" s="103"/>
      <c r="I27" s="103">
        <v>20</v>
      </c>
      <c r="J27" s="103"/>
      <c r="K27" s="103"/>
      <c r="L27" s="103">
        <v>20</v>
      </c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65">
        <f t="shared" si="3"/>
        <v>80</v>
      </c>
      <c r="AA27" s="143">
        <f t="shared" ref="AA27:AA35" si="4">ROUND(SUMPRODUCT($F$7:$Y$7,F27:Y27),0)</f>
        <v>15356</v>
      </c>
    </row>
    <row r="28" spans="1:27" hidden="1" x14ac:dyDescent="0.25">
      <c r="A28" s="105"/>
      <c r="B28" s="101">
        <v>2.2999999999999998</v>
      </c>
      <c r="C28" s="101" t="s">
        <v>336</v>
      </c>
      <c r="D28" s="101"/>
      <c r="E28" s="101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65">
        <f t="shared" si="3"/>
        <v>0</v>
      </c>
      <c r="AA28" s="143">
        <f t="shared" si="4"/>
        <v>0</v>
      </c>
    </row>
    <row r="29" spans="1:27" x14ac:dyDescent="0.25">
      <c r="A29" s="105"/>
      <c r="B29" s="101">
        <v>2.2999999999999998</v>
      </c>
      <c r="C29" s="101" t="s">
        <v>48</v>
      </c>
      <c r="D29" s="101"/>
      <c r="E29" s="101"/>
      <c r="F29" s="103"/>
      <c r="G29" s="103">
        <f>20+4+2</f>
        <v>26</v>
      </c>
      <c r="H29" s="103"/>
      <c r="I29" s="103">
        <v>10</v>
      </c>
      <c r="J29" s="103"/>
      <c r="K29" s="103"/>
      <c r="L29" s="103">
        <v>10</v>
      </c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65">
        <f t="shared" si="3"/>
        <v>46</v>
      </c>
      <c r="AA29" s="143">
        <f t="shared" si="4"/>
        <v>8846</v>
      </c>
    </row>
    <row r="30" spans="1:27" hidden="1" x14ac:dyDescent="0.25">
      <c r="A30" s="105"/>
      <c r="B30" s="101">
        <v>2.5</v>
      </c>
      <c r="C30" s="101" t="s">
        <v>336</v>
      </c>
      <c r="D30" s="101"/>
      <c r="E30" s="101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65">
        <f t="shared" si="3"/>
        <v>0</v>
      </c>
      <c r="AA30" s="143">
        <f t="shared" si="4"/>
        <v>0</v>
      </c>
    </row>
    <row r="31" spans="1:27" x14ac:dyDescent="0.25">
      <c r="A31" s="105"/>
      <c r="B31" s="101">
        <v>2.4</v>
      </c>
      <c r="C31" s="101" t="s">
        <v>50</v>
      </c>
      <c r="D31" s="101"/>
      <c r="E31" s="101"/>
      <c r="F31" s="103"/>
      <c r="G31" s="103">
        <v>0</v>
      </c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65">
        <f t="shared" si="3"/>
        <v>0</v>
      </c>
      <c r="AA31" s="143">
        <f t="shared" si="4"/>
        <v>0</v>
      </c>
    </row>
    <row r="32" spans="1:27" hidden="1" x14ac:dyDescent="0.25">
      <c r="A32" s="105"/>
      <c r="B32" s="101">
        <v>2.7</v>
      </c>
      <c r="C32" s="101" t="s">
        <v>336</v>
      </c>
      <c r="D32" s="101"/>
      <c r="E32" s="101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65">
        <f t="shared" si="3"/>
        <v>0</v>
      </c>
      <c r="AA32" s="143">
        <f t="shared" si="4"/>
        <v>0</v>
      </c>
    </row>
    <row r="33" spans="1:27" x14ac:dyDescent="0.25">
      <c r="A33" s="105"/>
      <c r="B33" s="101">
        <v>2.5</v>
      </c>
      <c r="C33" s="101" t="s">
        <v>52</v>
      </c>
      <c r="D33" s="101"/>
      <c r="E33" s="101"/>
      <c r="F33" s="103"/>
      <c r="G33" s="103">
        <v>30</v>
      </c>
      <c r="H33" s="103"/>
      <c r="I33" s="103">
        <v>30</v>
      </c>
      <c r="J33" s="103"/>
      <c r="K33" s="103"/>
      <c r="L33" s="103">
        <v>11</v>
      </c>
      <c r="M33" s="103">
        <v>16</v>
      </c>
      <c r="N33" s="103"/>
      <c r="O33" s="103"/>
      <c r="P33" s="103"/>
      <c r="Q33" s="103">
        <v>28</v>
      </c>
      <c r="R33" s="103"/>
      <c r="S33" s="103">
        <v>30</v>
      </c>
      <c r="T33" s="103"/>
      <c r="U33" s="103">
        <v>28</v>
      </c>
      <c r="V33" s="103"/>
      <c r="W33" s="103"/>
      <c r="X33" s="103"/>
      <c r="Y33" s="103">
        <v>5</v>
      </c>
      <c r="Z33" s="165">
        <f t="shared" si="3"/>
        <v>178</v>
      </c>
      <c r="AA33" s="143">
        <f t="shared" si="4"/>
        <v>30244</v>
      </c>
    </row>
    <row r="34" spans="1:27" x14ac:dyDescent="0.25">
      <c r="A34" s="105"/>
      <c r="B34" s="101">
        <v>2.6</v>
      </c>
      <c r="C34" s="101" t="s">
        <v>331</v>
      </c>
      <c r="D34" s="101"/>
      <c r="E34" s="101"/>
      <c r="F34" s="103"/>
      <c r="G34" s="103">
        <v>35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65">
        <f t="shared" si="3"/>
        <v>35</v>
      </c>
      <c r="AA34" s="143">
        <f t="shared" si="4"/>
        <v>6814</v>
      </c>
    </row>
    <row r="35" spans="1:27" x14ac:dyDescent="0.25">
      <c r="A35" s="105"/>
      <c r="B35" s="107">
        <v>2.7</v>
      </c>
      <c r="C35" s="101" t="s">
        <v>54</v>
      </c>
      <c r="D35" s="101"/>
      <c r="E35" s="101"/>
      <c r="F35" s="103"/>
      <c r="G35" s="103">
        <v>12</v>
      </c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65">
        <f t="shared" si="3"/>
        <v>12</v>
      </c>
      <c r="AA35" s="143">
        <f t="shared" si="4"/>
        <v>2336</v>
      </c>
    </row>
    <row r="36" spans="1:27" x14ac:dyDescent="0.25">
      <c r="A36" s="95" t="s">
        <v>147</v>
      </c>
      <c r="B36" s="96" t="s">
        <v>95</v>
      </c>
      <c r="C36" s="97"/>
      <c r="D36" s="97"/>
      <c r="E36" s="97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9">
        <f>SUM(Z37:Z41)</f>
        <v>1313</v>
      </c>
      <c r="AA36" s="142">
        <f>SUM(AA37:AA41)</f>
        <v>273324</v>
      </c>
    </row>
    <row r="37" spans="1:27" x14ac:dyDescent="0.25">
      <c r="A37" s="100"/>
      <c r="B37" s="101">
        <v>3.1</v>
      </c>
      <c r="C37" s="101" t="s">
        <v>58</v>
      </c>
      <c r="D37" s="101"/>
      <c r="E37" s="101"/>
      <c r="F37" s="103"/>
      <c r="G37" s="103">
        <v>6</v>
      </c>
      <c r="H37" s="103"/>
      <c r="I37" s="167">
        <v>22</v>
      </c>
      <c r="J37" s="103"/>
      <c r="K37" s="103">
        <v>3</v>
      </c>
      <c r="L37" s="103"/>
      <c r="M37" s="103"/>
      <c r="N37" s="103"/>
      <c r="O37" s="103"/>
      <c r="P37" s="103"/>
      <c r="Q37" s="103"/>
      <c r="R37" s="103"/>
      <c r="S37" s="103">
        <v>12</v>
      </c>
      <c r="T37" s="103"/>
      <c r="U37" s="103"/>
      <c r="V37" s="103"/>
      <c r="W37" s="103"/>
      <c r="X37" s="103"/>
      <c r="Y37" s="103"/>
      <c r="Z37" s="165">
        <f t="shared" ref="Z37:Z41" si="5">SUM(F37:Y37)</f>
        <v>43</v>
      </c>
      <c r="AA37" s="143">
        <f t="shared" ref="AA37:AA41" si="6">ROUND(SUMPRODUCT($F$7:$Y$7,F37:Y37),0)</f>
        <v>9176</v>
      </c>
    </row>
    <row r="38" spans="1:27" x14ac:dyDescent="0.25">
      <c r="A38" s="105"/>
      <c r="B38" s="101">
        <v>3.2</v>
      </c>
      <c r="C38" s="101" t="s">
        <v>55</v>
      </c>
      <c r="D38" s="101"/>
      <c r="E38" s="101"/>
      <c r="F38" s="103"/>
      <c r="G38" s="165">
        <v>36</v>
      </c>
      <c r="H38" s="165"/>
      <c r="I38" s="167">
        <v>42</v>
      </c>
      <c r="J38" s="165"/>
      <c r="K38" s="165">
        <v>2</v>
      </c>
      <c r="L38" s="165">
        <v>106</v>
      </c>
      <c r="M38" s="165"/>
      <c r="N38" s="165"/>
      <c r="O38" s="165"/>
      <c r="P38" s="165"/>
      <c r="Q38" s="165"/>
      <c r="R38" s="165"/>
      <c r="S38" s="165">
        <v>24</v>
      </c>
      <c r="T38" s="103"/>
      <c r="U38" s="103"/>
      <c r="V38" s="103"/>
      <c r="W38" s="103"/>
      <c r="X38" s="103"/>
      <c r="Y38" s="103">
        <v>8</v>
      </c>
      <c r="Z38" s="165">
        <f t="shared" si="5"/>
        <v>218</v>
      </c>
      <c r="AA38" s="143">
        <f t="shared" si="6"/>
        <v>41368</v>
      </c>
    </row>
    <row r="39" spans="1:27" x14ac:dyDescent="0.25">
      <c r="A39" s="105"/>
      <c r="B39" s="101">
        <v>3.3</v>
      </c>
      <c r="C39" s="101" t="s">
        <v>59</v>
      </c>
      <c r="D39" s="101"/>
      <c r="E39" s="101"/>
      <c r="F39" s="103"/>
      <c r="G39" s="103">
        <v>36</v>
      </c>
      <c r="H39" s="103"/>
      <c r="I39" s="167">
        <v>138</v>
      </c>
      <c r="J39" s="103"/>
      <c r="K39" s="103">
        <v>2</v>
      </c>
      <c r="L39" s="103">
        <v>18</v>
      </c>
      <c r="M39" s="103"/>
      <c r="N39" s="103"/>
      <c r="O39" s="103"/>
      <c r="P39" s="103"/>
      <c r="Q39" s="103"/>
      <c r="R39" s="103"/>
      <c r="S39" s="103">
        <v>108</v>
      </c>
      <c r="T39" s="103"/>
      <c r="U39" s="103"/>
      <c r="V39" s="103"/>
      <c r="W39" s="103"/>
      <c r="X39" s="103"/>
      <c r="Y39" s="103">
        <v>8</v>
      </c>
      <c r="Z39" s="165">
        <f t="shared" si="5"/>
        <v>310</v>
      </c>
      <c r="AA39" s="143">
        <f t="shared" si="6"/>
        <v>67137</v>
      </c>
    </row>
    <row r="40" spans="1:27" x14ac:dyDescent="0.25">
      <c r="A40" s="105"/>
      <c r="B40" s="101">
        <v>3.4</v>
      </c>
      <c r="C40" s="101" t="s">
        <v>56</v>
      </c>
      <c r="D40" s="101"/>
      <c r="E40" s="101"/>
      <c r="F40" s="103"/>
      <c r="G40" s="103">
        <v>36</v>
      </c>
      <c r="H40" s="103"/>
      <c r="I40" s="167">
        <v>138</v>
      </c>
      <c r="J40" s="103"/>
      <c r="K40" s="103">
        <v>2</v>
      </c>
      <c r="L40" s="103">
        <v>18</v>
      </c>
      <c r="M40" s="103"/>
      <c r="N40" s="103"/>
      <c r="O40" s="103"/>
      <c r="P40" s="103"/>
      <c r="Q40" s="103"/>
      <c r="R40" s="103"/>
      <c r="S40" s="103">
        <v>108</v>
      </c>
      <c r="T40" s="103"/>
      <c r="U40" s="103"/>
      <c r="V40" s="103"/>
      <c r="W40" s="103"/>
      <c r="X40" s="103"/>
      <c r="Y40" s="103">
        <v>8</v>
      </c>
      <c r="Z40" s="165">
        <f t="shared" si="5"/>
        <v>310</v>
      </c>
      <c r="AA40" s="143">
        <f t="shared" si="6"/>
        <v>67137</v>
      </c>
    </row>
    <row r="41" spans="1:27" x14ac:dyDescent="0.25">
      <c r="A41" s="105"/>
      <c r="B41" s="101">
        <v>3.5</v>
      </c>
      <c r="C41" s="101" t="s">
        <v>57</v>
      </c>
      <c r="D41" s="101"/>
      <c r="E41" s="101"/>
      <c r="F41" s="103"/>
      <c r="G41" s="103">
        <v>48</v>
      </c>
      <c r="H41" s="103"/>
      <c r="I41" s="167">
        <v>162</v>
      </c>
      <c r="J41" s="103"/>
      <c r="K41" s="103">
        <v>6</v>
      </c>
      <c r="L41" s="103">
        <v>110</v>
      </c>
      <c r="M41" s="103"/>
      <c r="N41" s="103"/>
      <c r="O41" s="103"/>
      <c r="P41" s="103"/>
      <c r="Q41" s="103"/>
      <c r="R41" s="103"/>
      <c r="S41" s="103">
        <v>98</v>
      </c>
      <c r="T41" s="103"/>
      <c r="U41" s="103"/>
      <c r="V41" s="103"/>
      <c r="W41" s="103"/>
      <c r="X41" s="103"/>
      <c r="Y41" s="103">
        <v>8</v>
      </c>
      <c r="Z41" s="165">
        <f t="shared" si="5"/>
        <v>432</v>
      </c>
      <c r="AA41" s="143">
        <f t="shared" si="6"/>
        <v>88506</v>
      </c>
    </row>
    <row r="42" spans="1:27" x14ac:dyDescent="0.25">
      <c r="A42" s="95" t="s">
        <v>148</v>
      </c>
      <c r="B42" s="96" t="s">
        <v>60</v>
      </c>
      <c r="C42" s="97"/>
      <c r="D42" s="97"/>
      <c r="E42" s="97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9">
        <f>SUM(Z43:Z46)</f>
        <v>282</v>
      </c>
      <c r="AA42" s="142">
        <f>SUM(AA43:AA46)</f>
        <v>53172</v>
      </c>
    </row>
    <row r="43" spans="1:27" s="136" customFormat="1" x14ac:dyDescent="0.25">
      <c r="A43" s="135"/>
      <c r="B43" s="106">
        <v>4.0999999999999996</v>
      </c>
      <c r="C43" s="106" t="s">
        <v>61</v>
      </c>
      <c r="D43" s="106"/>
      <c r="E43" s="106"/>
      <c r="F43" s="176"/>
      <c r="G43" s="176"/>
      <c r="H43" s="176"/>
      <c r="I43" s="176">
        <v>32</v>
      </c>
      <c r="J43" s="176"/>
      <c r="K43" s="176">
        <v>8</v>
      </c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>
        <v>4</v>
      </c>
      <c r="Z43" s="165">
        <f t="shared" ref="Z43:Z46" si="7">SUM(F43:Y43)</f>
        <v>44</v>
      </c>
      <c r="AA43" s="179">
        <f t="shared" ref="AA43:AA45" si="8">ROUND(SUMPRODUCT($F$7:$Y$7,F43:Y43),0)</f>
        <v>7984</v>
      </c>
    </row>
    <row r="44" spans="1:27" s="136" customFormat="1" x14ac:dyDescent="0.25">
      <c r="A44" s="175"/>
      <c r="B44" s="106">
        <v>4.2</v>
      </c>
      <c r="C44" s="106" t="s">
        <v>96</v>
      </c>
      <c r="D44" s="106"/>
      <c r="E44" s="106"/>
      <c r="F44" s="176"/>
      <c r="G44" s="176"/>
      <c r="H44" s="176"/>
      <c r="I44" s="176">
        <v>40</v>
      </c>
      <c r="J44" s="176"/>
      <c r="K44" s="176">
        <v>8</v>
      </c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>
        <v>4</v>
      </c>
      <c r="Z44" s="165">
        <f t="shared" si="7"/>
        <v>52</v>
      </c>
      <c r="AA44" s="179">
        <f t="shared" si="8"/>
        <v>9604</v>
      </c>
    </row>
    <row r="45" spans="1:27" s="136" customFormat="1" x14ac:dyDescent="0.25">
      <c r="A45" s="175"/>
      <c r="B45" s="106">
        <v>4.3</v>
      </c>
      <c r="C45" s="106" t="s">
        <v>62</v>
      </c>
      <c r="D45" s="106"/>
      <c r="E45" s="106"/>
      <c r="F45" s="176"/>
      <c r="G45" s="176"/>
      <c r="H45" s="176"/>
      <c r="I45" s="176">
        <v>78</v>
      </c>
      <c r="J45" s="176"/>
      <c r="K45" s="176">
        <v>8</v>
      </c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>
        <v>4</v>
      </c>
      <c r="Z45" s="165">
        <f t="shared" si="7"/>
        <v>90</v>
      </c>
      <c r="AA45" s="179">
        <f t="shared" si="8"/>
        <v>17298</v>
      </c>
    </row>
    <row r="46" spans="1:27" s="136" customFormat="1" x14ac:dyDescent="0.25">
      <c r="A46" s="175"/>
      <c r="B46" s="106">
        <v>4.4000000000000004</v>
      </c>
      <c r="C46" s="106" t="s">
        <v>63</v>
      </c>
      <c r="D46" s="106"/>
      <c r="E46" s="106"/>
      <c r="F46" s="176"/>
      <c r="G46" s="176"/>
      <c r="H46" s="176"/>
      <c r="I46" s="176">
        <v>80</v>
      </c>
      <c r="J46" s="176"/>
      <c r="K46" s="176">
        <v>12</v>
      </c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>
        <v>4</v>
      </c>
      <c r="Z46" s="165">
        <f t="shared" si="7"/>
        <v>96</v>
      </c>
      <c r="AA46" s="179">
        <f>ROUND(SUMPRODUCT($F$7:$Y$7,F46:Y46),0)</f>
        <v>18286</v>
      </c>
    </row>
    <row r="47" spans="1:27" x14ac:dyDescent="0.25">
      <c r="A47" s="95" t="s">
        <v>149</v>
      </c>
      <c r="B47" s="96" t="s">
        <v>64</v>
      </c>
      <c r="C47" s="97"/>
      <c r="D47" s="97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9">
        <f>SUM(Z48:Z51)</f>
        <v>16</v>
      </c>
      <c r="AA47" s="142">
        <f>SUM(AA48:AA51)</f>
        <v>2722</v>
      </c>
    </row>
    <row r="48" spans="1:27" x14ac:dyDescent="0.25">
      <c r="A48" s="100"/>
      <c r="B48" s="101">
        <v>5.0999999999999996</v>
      </c>
      <c r="C48" s="101" t="s">
        <v>65</v>
      </c>
      <c r="D48" s="101"/>
      <c r="E48" s="101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43">
        <f t="shared" ref="AA48:AA51" si="9">ROUND(SUMPRODUCT($F$7:$Y$7,F48:Y48),0)</f>
        <v>0</v>
      </c>
    </row>
    <row r="49" spans="1:27" x14ac:dyDescent="0.25">
      <c r="A49" s="105"/>
      <c r="B49" s="101"/>
      <c r="C49" s="101" t="s">
        <v>103</v>
      </c>
      <c r="D49" s="101"/>
      <c r="E49" s="101" t="s">
        <v>66</v>
      </c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65">
        <f t="shared" ref="Z49:Z51" si="10">SUM(F49:Y49)</f>
        <v>0</v>
      </c>
      <c r="AA49" s="143">
        <f t="shared" si="9"/>
        <v>0</v>
      </c>
    </row>
    <row r="50" spans="1:27" x14ac:dyDescent="0.25">
      <c r="A50" s="105"/>
      <c r="B50" s="101"/>
      <c r="C50" s="101" t="s">
        <v>104</v>
      </c>
      <c r="D50" s="101"/>
      <c r="E50" s="101" t="s">
        <v>67</v>
      </c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65">
        <f t="shared" si="10"/>
        <v>0</v>
      </c>
      <c r="AA50" s="143">
        <f t="shared" si="9"/>
        <v>0</v>
      </c>
    </row>
    <row r="51" spans="1:27" x14ac:dyDescent="0.25">
      <c r="A51" s="105"/>
      <c r="B51" s="101"/>
      <c r="C51" s="101" t="s">
        <v>105</v>
      </c>
      <c r="D51" s="101"/>
      <c r="E51" s="101" t="s">
        <v>68</v>
      </c>
      <c r="F51" s="103"/>
      <c r="G51" s="103">
        <v>8</v>
      </c>
      <c r="H51" s="103"/>
      <c r="I51" s="103"/>
      <c r="J51" s="103"/>
      <c r="K51" s="103">
        <v>8</v>
      </c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65">
        <f t="shared" si="10"/>
        <v>16</v>
      </c>
      <c r="AA51" s="143">
        <f t="shared" si="9"/>
        <v>2722</v>
      </c>
    </row>
    <row r="52" spans="1:27" x14ac:dyDescent="0.25">
      <c r="A52" s="95" t="s">
        <v>150</v>
      </c>
      <c r="B52" s="96" t="s">
        <v>69</v>
      </c>
      <c r="C52" s="97"/>
      <c r="D52" s="97"/>
      <c r="E52" s="97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9">
        <f>SUM(Z53:Z62)</f>
        <v>81</v>
      </c>
      <c r="AA52" s="142">
        <f>SUM(AA53:AA62)</f>
        <v>18674</v>
      </c>
    </row>
    <row r="53" spans="1:27" x14ac:dyDescent="0.25">
      <c r="A53" s="100"/>
      <c r="B53" s="101">
        <v>6.1</v>
      </c>
      <c r="C53" s="101" t="s">
        <v>70</v>
      </c>
      <c r="D53" s="101"/>
      <c r="E53" s="101"/>
      <c r="F53" s="103"/>
      <c r="G53" s="103">
        <v>12</v>
      </c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65">
        <f t="shared" ref="Z53:Z62" si="11">SUM(F53:Y53)</f>
        <v>12</v>
      </c>
      <c r="AA53" s="143">
        <f t="shared" ref="AA53:AA62" si="12">ROUND(SUMPRODUCT($F$7:$Y$7,F53:Y53),0)</f>
        <v>2336</v>
      </c>
    </row>
    <row r="54" spans="1:27" x14ac:dyDescent="0.25">
      <c r="A54" s="105"/>
      <c r="B54" s="101">
        <v>6.2</v>
      </c>
      <c r="C54" s="101" t="s">
        <v>97</v>
      </c>
      <c r="D54" s="101"/>
      <c r="E54" s="101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65">
        <f t="shared" si="11"/>
        <v>0</v>
      </c>
      <c r="AA54" s="143">
        <f t="shared" si="12"/>
        <v>0</v>
      </c>
    </row>
    <row r="55" spans="1:27" x14ac:dyDescent="0.25">
      <c r="A55" s="105"/>
      <c r="B55" s="101"/>
      <c r="C55" s="101" t="s">
        <v>109</v>
      </c>
      <c r="D55" s="101"/>
      <c r="E55" s="101" t="s">
        <v>117</v>
      </c>
      <c r="F55" s="103"/>
      <c r="G55" s="103">
        <v>2</v>
      </c>
      <c r="H55" s="103"/>
      <c r="I55" s="103"/>
      <c r="J55" s="103"/>
      <c r="K55" s="103">
        <v>1</v>
      </c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65">
        <f t="shared" si="11"/>
        <v>3</v>
      </c>
      <c r="AA55" s="143">
        <f t="shared" si="12"/>
        <v>535</v>
      </c>
    </row>
    <row r="56" spans="1:27" x14ac:dyDescent="0.25">
      <c r="A56" s="105"/>
      <c r="B56" s="101"/>
      <c r="C56" s="101" t="s">
        <v>110</v>
      </c>
      <c r="D56" s="101"/>
      <c r="E56" s="101" t="s">
        <v>118</v>
      </c>
      <c r="F56" s="103"/>
      <c r="G56" s="103">
        <v>2</v>
      </c>
      <c r="H56" s="103"/>
      <c r="I56" s="103"/>
      <c r="J56" s="103"/>
      <c r="K56" s="103">
        <v>1</v>
      </c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65">
        <f t="shared" si="11"/>
        <v>3</v>
      </c>
      <c r="AA56" s="143">
        <f t="shared" si="12"/>
        <v>535</v>
      </c>
    </row>
    <row r="57" spans="1:27" x14ac:dyDescent="0.25">
      <c r="A57" s="105"/>
      <c r="B57" s="101"/>
      <c r="C57" s="101" t="s">
        <v>111</v>
      </c>
      <c r="D57" s="101"/>
      <c r="E57" s="101" t="s">
        <v>119</v>
      </c>
      <c r="F57" s="103"/>
      <c r="G57" s="103">
        <v>2</v>
      </c>
      <c r="H57" s="103"/>
      <c r="I57" s="103"/>
      <c r="J57" s="103"/>
      <c r="K57" s="103">
        <v>1</v>
      </c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65">
        <f t="shared" si="11"/>
        <v>3</v>
      </c>
      <c r="AA57" s="143">
        <f t="shared" si="12"/>
        <v>535</v>
      </c>
    </row>
    <row r="58" spans="1:27" x14ac:dyDescent="0.25">
      <c r="A58" s="105"/>
      <c r="B58" s="101"/>
      <c r="C58" s="101" t="s">
        <v>112</v>
      </c>
      <c r="D58" s="101"/>
      <c r="E58" s="101" t="s">
        <v>121</v>
      </c>
      <c r="F58" s="103"/>
      <c r="G58" s="103">
        <v>2</v>
      </c>
      <c r="H58" s="103"/>
      <c r="I58" s="103"/>
      <c r="J58" s="103"/>
      <c r="K58" s="103">
        <v>1</v>
      </c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65">
        <f t="shared" si="11"/>
        <v>3</v>
      </c>
      <c r="AA58" s="143">
        <f t="shared" si="12"/>
        <v>535</v>
      </c>
    </row>
    <row r="59" spans="1:27" x14ac:dyDescent="0.25">
      <c r="A59" s="105"/>
      <c r="B59" s="101"/>
      <c r="C59" s="101" t="s">
        <v>113</v>
      </c>
      <c r="D59" s="101"/>
      <c r="E59" s="101" t="s">
        <v>120</v>
      </c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65">
        <f t="shared" si="11"/>
        <v>0</v>
      </c>
      <c r="AA59" s="143">
        <f t="shared" si="12"/>
        <v>0</v>
      </c>
    </row>
    <row r="60" spans="1:27" x14ac:dyDescent="0.25">
      <c r="A60" s="105"/>
      <c r="B60" s="101"/>
      <c r="C60" s="101" t="s">
        <v>114</v>
      </c>
      <c r="D60" s="101"/>
      <c r="E60" s="101" t="s">
        <v>122</v>
      </c>
      <c r="F60" s="103"/>
      <c r="G60" s="103">
        <v>2</v>
      </c>
      <c r="H60" s="103"/>
      <c r="I60" s="103"/>
      <c r="J60" s="103"/>
      <c r="K60" s="103">
        <v>1</v>
      </c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>
        <v>48</v>
      </c>
      <c r="W60" s="103"/>
      <c r="X60" s="103"/>
      <c r="Y60" s="103"/>
      <c r="Z60" s="165">
        <f t="shared" si="11"/>
        <v>51</v>
      </c>
      <c r="AA60" s="143">
        <f t="shared" si="12"/>
        <v>13128</v>
      </c>
    </row>
    <row r="61" spans="1:27" x14ac:dyDescent="0.25">
      <c r="A61" s="105"/>
      <c r="B61" s="101"/>
      <c r="C61" s="101" t="s">
        <v>115</v>
      </c>
      <c r="D61" s="101"/>
      <c r="E61" s="101" t="s">
        <v>123</v>
      </c>
      <c r="F61" s="103"/>
      <c r="G61" s="103">
        <v>2</v>
      </c>
      <c r="H61" s="103"/>
      <c r="I61" s="103"/>
      <c r="J61" s="103"/>
      <c r="K61" s="103">
        <v>1</v>
      </c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65">
        <f t="shared" si="11"/>
        <v>3</v>
      </c>
      <c r="AA61" s="143">
        <f t="shared" si="12"/>
        <v>535</v>
      </c>
    </row>
    <row r="62" spans="1:27" x14ac:dyDescent="0.25">
      <c r="A62" s="105"/>
      <c r="B62" s="101"/>
      <c r="C62" s="101" t="s">
        <v>116</v>
      </c>
      <c r="D62" s="101"/>
      <c r="E62" s="101" t="s">
        <v>124</v>
      </c>
      <c r="F62" s="103"/>
      <c r="G62" s="103">
        <v>2</v>
      </c>
      <c r="H62" s="103"/>
      <c r="I62" s="103"/>
      <c r="J62" s="103"/>
      <c r="K62" s="103">
        <v>1</v>
      </c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65">
        <f t="shared" si="11"/>
        <v>3</v>
      </c>
      <c r="AA62" s="143">
        <f t="shared" si="12"/>
        <v>535</v>
      </c>
    </row>
    <row r="63" spans="1:27" x14ac:dyDescent="0.25">
      <c r="A63" s="95" t="s">
        <v>151</v>
      </c>
      <c r="B63" s="96" t="s">
        <v>98</v>
      </c>
      <c r="C63" s="97"/>
      <c r="D63" s="97"/>
      <c r="E63" s="97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9">
        <f>SUM(Z64:Z66)</f>
        <v>3</v>
      </c>
      <c r="AA63" s="142">
        <f>SUM(AA64:AA66)</f>
        <v>585</v>
      </c>
    </row>
    <row r="64" spans="1:27" s="136" customFormat="1" x14ac:dyDescent="0.25">
      <c r="A64" s="135"/>
      <c r="B64" s="106">
        <v>7.1</v>
      </c>
      <c r="C64" s="106" t="s">
        <v>71</v>
      </c>
      <c r="D64" s="106"/>
      <c r="E64" s="106"/>
      <c r="F64" s="176"/>
      <c r="G64" s="176">
        <v>1</v>
      </c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65">
        <f t="shared" ref="Z64:Z66" si="13">SUM(F64:Y64)</f>
        <v>1</v>
      </c>
      <c r="AA64" s="179">
        <f t="shared" ref="AA64:AA66" si="14">ROUND(SUMPRODUCT($F$7:$Y$7,F64:Y64),0)</f>
        <v>195</v>
      </c>
    </row>
    <row r="65" spans="1:31" s="136" customFormat="1" x14ac:dyDescent="0.25">
      <c r="A65" s="175"/>
      <c r="B65" s="106">
        <v>7.2</v>
      </c>
      <c r="C65" s="106" t="s">
        <v>72</v>
      </c>
      <c r="D65" s="106"/>
      <c r="E65" s="106"/>
      <c r="F65" s="176"/>
      <c r="G65" s="176">
        <v>1</v>
      </c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65">
        <f t="shared" si="13"/>
        <v>1</v>
      </c>
      <c r="AA65" s="179">
        <f t="shared" si="14"/>
        <v>195</v>
      </c>
    </row>
    <row r="66" spans="1:31" s="136" customFormat="1" x14ac:dyDescent="0.25">
      <c r="A66" s="175"/>
      <c r="B66" s="106">
        <v>7.3</v>
      </c>
      <c r="C66" s="106" t="s">
        <v>73</v>
      </c>
      <c r="D66" s="106"/>
      <c r="E66" s="106"/>
      <c r="F66" s="176"/>
      <c r="G66" s="176">
        <v>1</v>
      </c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65">
        <f t="shared" si="13"/>
        <v>1</v>
      </c>
      <c r="AA66" s="179">
        <f t="shared" si="14"/>
        <v>195</v>
      </c>
    </row>
    <row r="67" spans="1:31" x14ac:dyDescent="0.25">
      <c r="A67" s="95" t="s">
        <v>152</v>
      </c>
      <c r="B67" s="96" t="s">
        <v>99</v>
      </c>
      <c r="C67" s="97"/>
      <c r="D67" s="97"/>
      <c r="E67" s="97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9">
        <f>SUM(Z68:Z77)</f>
        <v>1349</v>
      </c>
      <c r="AA67" s="142">
        <f>SUM(AA68:AA77)</f>
        <v>173828</v>
      </c>
    </row>
    <row r="68" spans="1:31" x14ac:dyDescent="0.25">
      <c r="A68" s="100"/>
      <c r="B68" s="101">
        <v>8.1</v>
      </c>
      <c r="C68" s="101" t="s">
        <v>74</v>
      </c>
      <c r="D68" s="101"/>
      <c r="E68" s="101"/>
      <c r="F68" s="165"/>
      <c r="G68" s="165"/>
      <c r="H68" s="165"/>
      <c r="I68" s="165"/>
      <c r="J68" s="165"/>
      <c r="K68" s="165">
        <v>2</v>
      </c>
      <c r="L68" s="165">
        <v>14</v>
      </c>
      <c r="M68" s="165">
        <v>40</v>
      </c>
      <c r="N68" s="165">
        <v>0</v>
      </c>
      <c r="O68" s="165">
        <v>96</v>
      </c>
      <c r="P68" s="165"/>
      <c r="Q68" s="165">
        <v>16</v>
      </c>
      <c r="R68" s="165">
        <v>0</v>
      </c>
      <c r="S68" s="165"/>
      <c r="T68" s="165">
        <v>0</v>
      </c>
      <c r="U68" s="165"/>
      <c r="V68" s="165"/>
      <c r="W68" s="165"/>
      <c r="X68" s="165"/>
      <c r="Y68" s="165">
        <v>8</v>
      </c>
      <c r="Z68" s="165">
        <f>SUM(F68:Y68)</f>
        <v>176</v>
      </c>
      <c r="AA68" s="171">
        <f t="shared" ref="AA68:AA77" si="15">ROUND(SUMPRODUCT($F$7:$Y$7,F68:Y68),0)</f>
        <v>21476</v>
      </c>
      <c r="AB68" s="172"/>
      <c r="AC68" s="178"/>
      <c r="AD68" s="172"/>
      <c r="AE68" s="172"/>
    </row>
    <row r="69" spans="1:31" x14ac:dyDescent="0.25">
      <c r="A69" s="105"/>
      <c r="B69" s="101">
        <v>8.1999999999999993</v>
      </c>
      <c r="C69" s="101" t="s">
        <v>75</v>
      </c>
      <c r="D69" s="101"/>
      <c r="E69" s="101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03"/>
      <c r="AA69" s="143"/>
    </row>
    <row r="70" spans="1:31" outlineLevel="1" x14ac:dyDescent="0.25">
      <c r="A70" s="105"/>
      <c r="B70" s="101"/>
      <c r="C70" s="106" t="s">
        <v>139</v>
      </c>
      <c r="D70" s="101"/>
      <c r="E70" s="101" t="s">
        <v>76</v>
      </c>
      <c r="F70" s="163"/>
      <c r="G70" s="163"/>
      <c r="H70" s="163">
        <v>16</v>
      </c>
      <c r="I70" s="165">
        <v>30</v>
      </c>
      <c r="J70" s="165"/>
      <c r="K70" s="165"/>
      <c r="L70" s="165">
        <v>16</v>
      </c>
      <c r="M70" s="165">
        <v>40</v>
      </c>
      <c r="N70" s="165">
        <v>0</v>
      </c>
      <c r="O70" s="165">
        <v>30</v>
      </c>
      <c r="P70" s="165"/>
      <c r="Q70" s="165">
        <v>8</v>
      </c>
      <c r="R70" s="165">
        <v>0</v>
      </c>
      <c r="S70" s="165"/>
      <c r="T70" s="165">
        <v>0</v>
      </c>
      <c r="U70" s="165">
        <v>30</v>
      </c>
      <c r="V70" s="165"/>
      <c r="W70" s="165"/>
      <c r="X70" s="165"/>
      <c r="Y70" s="165">
        <v>6</v>
      </c>
      <c r="Z70" s="165">
        <f t="shared" ref="Z70:Z73" si="16">SUM(F70:Y70)</f>
        <v>176</v>
      </c>
      <c r="AA70" s="143">
        <f t="shared" si="15"/>
        <v>24779</v>
      </c>
    </row>
    <row r="71" spans="1:31" outlineLevel="1" x14ac:dyDescent="0.25">
      <c r="A71" s="105"/>
      <c r="B71" s="101"/>
      <c r="C71" s="106" t="s">
        <v>140</v>
      </c>
      <c r="D71" s="101"/>
      <c r="E71" s="101" t="s">
        <v>77</v>
      </c>
      <c r="F71" s="163"/>
      <c r="G71" s="163"/>
      <c r="H71" s="165">
        <v>20</v>
      </c>
      <c r="I71" s="165"/>
      <c r="J71" s="165"/>
      <c r="K71" s="165">
        <v>4</v>
      </c>
      <c r="L71" s="165">
        <v>32</v>
      </c>
      <c r="M71" s="165">
        <v>96</v>
      </c>
      <c r="N71" s="165">
        <v>0</v>
      </c>
      <c r="O71" s="165"/>
      <c r="P71" s="165"/>
      <c r="Q71" s="165"/>
      <c r="R71" s="165">
        <v>0</v>
      </c>
      <c r="S71" s="165"/>
      <c r="T71" s="165">
        <v>0</v>
      </c>
      <c r="U71" s="165">
        <v>32</v>
      </c>
      <c r="V71" s="165"/>
      <c r="W71" s="165"/>
      <c r="X71" s="165"/>
      <c r="Y71" s="165">
        <v>5</v>
      </c>
      <c r="Z71" s="165">
        <f t="shared" si="16"/>
        <v>189</v>
      </c>
      <c r="AA71" s="143">
        <f t="shared" si="15"/>
        <v>24939</v>
      </c>
    </row>
    <row r="72" spans="1:31" outlineLevel="1" x14ac:dyDescent="0.25">
      <c r="A72" s="105"/>
      <c r="B72" s="101"/>
      <c r="C72" s="106" t="s">
        <v>141</v>
      </c>
      <c r="D72" s="101"/>
      <c r="E72" s="101" t="s">
        <v>78</v>
      </c>
      <c r="F72" s="163"/>
      <c r="G72" s="163"/>
      <c r="H72" s="165">
        <v>24</v>
      </c>
      <c r="I72" s="165"/>
      <c r="J72" s="165"/>
      <c r="K72" s="165">
        <v>4</v>
      </c>
      <c r="L72" s="165">
        <v>52</v>
      </c>
      <c r="M72" s="165">
        <v>32</v>
      </c>
      <c r="N72" s="165">
        <v>0</v>
      </c>
      <c r="O72" s="165"/>
      <c r="P72" s="165"/>
      <c r="Q72" s="165"/>
      <c r="R72" s="165">
        <v>0</v>
      </c>
      <c r="S72" s="165"/>
      <c r="T72" s="165">
        <v>0</v>
      </c>
      <c r="U72" s="165">
        <v>16</v>
      </c>
      <c r="V72" s="165"/>
      <c r="W72" s="165"/>
      <c r="X72" s="165"/>
      <c r="Y72" s="165">
        <v>4</v>
      </c>
      <c r="Z72" s="165">
        <f t="shared" si="16"/>
        <v>132</v>
      </c>
      <c r="AA72" s="143">
        <f t="shared" si="15"/>
        <v>19998</v>
      </c>
    </row>
    <row r="73" spans="1:31" outlineLevel="1" x14ac:dyDescent="0.25">
      <c r="A73" s="105"/>
      <c r="B73" s="101"/>
      <c r="C73" s="106" t="s">
        <v>142</v>
      </c>
      <c r="D73" s="101"/>
      <c r="E73" s="101" t="s">
        <v>79</v>
      </c>
      <c r="F73" s="163"/>
      <c r="G73" s="163"/>
      <c r="H73" s="165">
        <v>24</v>
      </c>
      <c r="I73" s="165"/>
      <c r="J73" s="165"/>
      <c r="K73" s="165">
        <v>6</v>
      </c>
      <c r="L73" s="165">
        <v>6</v>
      </c>
      <c r="M73" s="165">
        <v>96</v>
      </c>
      <c r="N73" s="165">
        <v>0</v>
      </c>
      <c r="O73" s="165"/>
      <c r="P73" s="165">
        <v>8</v>
      </c>
      <c r="Q73" s="165">
        <v>16</v>
      </c>
      <c r="R73" s="165">
        <v>0</v>
      </c>
      <c r="S73" s="165"/>
      <c r="T73" s="165">
        <v>0</v>
      </c>
      <c r="U73" s="165">
        <v>24</v>
      </c>
      <c r="V73" s="165"/>
      <c r="W73" s="165"/>
      <c r="X73" s="165"/>
      <c r="Y73" s="165">
        <v>2</v>
      </c>
      <c r="Z73" s="165">
        <f t="shared" si="16"/>
        <v>182</v>
      </c>
      <c r="AA73" s="143">
        <f t="shared" si="15"/>
        <v>23308</v>
      </c>
    </row>
    <row r="74" spans="1:31" x14ac:dyDescent="0.25">
      <c r="A74" s="175"/>
      <c r="B74" s="106">
        <v>8.3000000000000007</v>
      </c>
      <c r="C74" s="106" t="s">
        <v>306</v>
      </c>
      <c r="D74" s="106"/>
      <c r="E74" s="106"/>
      <c r="F74" s="163"/>
      <c r="G74" s="163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43"/>
    </row>
    <row r="75" spans="1:31" outlineLevel="1" x14ac:dyDescent="0.25">
      <c r="A75" s="175"/>
      <c r="B75" s="106"/>
      <c r="C75" s="106" t="s">
        <v>307</v>
      </c>
      <c r="D75" s="106"/>
      <c r="E75" s="106" t="s">
        <v>308</v>
      </c>
      <c r="F75" s="163"/>
      <c r="G75" s="163"/>
      <c r="H75" s="165">
        <v>6</v>
      </c>
      <c r="I75" s="165"/>
      <c r="J75" s="165"/>
      <c r="K75" s="165">
        <v>6</v>
      </c>
      <c r="L75" s="165">
        <v>24</v>
      </c>
      <c r="M75" s="165">
        <v>82</v>
      </c>
      <c r="N75" s="165">
        <v>0</v>
      </c>
      <c r="O75" s="165"/>
      <c r="P75" s="165"/>
      <c r="Q75" s="165">
        <v>156</v>
      </c>
      <c r="R75" s="165">
        <v>0</v>
      </c>
      <c r="S75" s="165"/>
      <c r="T75" s="165">
        <v>0</v>
      </c>
      <c r="U75" s="165">
        <v>156</v>
      </c>
      <c r="V75" s="165"/>
      <c r="W75" s="165"/>
      <c r="X75" s="165"/>
      <c r="Y75" s="165">
        <v>8</v>
      </c>
      <c r="Z75" s="165">
        <f t="shared" ref="Z75:Z77" si="17">SUM(F75:Y75)</f>
        <v>438</v>
      </c>
      <c r="AA75" s="143">
        <f t="shared" si="15"/>
        <v>51638</v>
      </c>
    </row>
    <row r="76" spans="1:31" outlineLevel="1" x14ac:dyDescent="0.25">
      <c r="A76" s="175"/>
      <c r="B76" s="106"/>
      <c r="C76" s="106" t="s">
        <v>309</v>
      </c>
      <c r="D76" s="106"/>
      <c r="E76" s="106" t="s">
        <v>310</v>
      </c>
      <c r="F76" s="163"/>
      <c r="G76" s="163"/>
      <c r="H76" s="165">
        <v>8</v>
      </c>
      <c r="I76" s="165"/>
      <c r="J76" s="165"/>
      <c r="K76" s="165"/>
      <c r="L76" s="165">
        <v>8</v>
      </c>
      <c r="M76" s="165">
        <v>8</v>
      </c>
      <c r="N76" s="165">
        <v>0</v>
      </c>
      <c r="O76" s="165">
        <v>8</v>
      </c>
      <c r="P76" s="165">
        <v>8</v>
      </c>
      <c r="Q76" s="165">
        <v>8</v>
      </c>
      <c r="R76" s="165">
        <v>0</v>
      </c>
      <c r="S76" s="165"/>
      <c r="T76" s="165">
        <v>0</v>
      </c>
      <c r="U76" s="165">
        <v>8</v>
      </c>
      <c r="V76" s="165"/>
      <c r="W76" s="165"/>
      <c r="X76" s="165"/>
      <c r="Y76" s="165">
        <v>0</v>
      </c>
      <c r="Z76" s="165">
        <f t="shared" si="17"/>
        <v>56</v>
      </c>
      <c r="AA76" s="143">
        <f t="shared" si="15"/>
        <v>7690</v>
      </c>
    </row>
    <row r="77" spans="1:31" hidden="1" outlineLevel="1" x14ac:dyDescent="0.25">
      <c r="A77" s="175"/>
      <c r="B77" s="106"/>
      <c r="C77" s="106" t="s">
        <v>311</v>
      </c>
      <c r="D77" s="106"/>
      <c r="E77" s="106" t="s">
        <v>312</v>
      </c>
      <c r="F77" s="163"/>
      <c r="G77" s="163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>
        <f t="shared" si="17"/>
        <v>0</v>
      </c>
      <c r="AA77" s="143">
        <f t="shared" si="15"/>
        <v>0</v>
      </c>
    </row>
    <row r="78" spans="1:31" collapsed="1" x14ac:dyDescent="0.25">
      <c r="A78" s="95"/>
      <c r="B78" s="96"/>
      <c r="C78" s="97"/>
      <c r="D78" s="97"/>
      <c r="E78" s="97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9"/>
      <c r="AA78" s="142"/>
    </row>
    <row r="79" spans="1:31" x14ac:dyDescent="0.25">
      <c r="A79" s="100"/>
      <c r="B79" s="101"/>
      <c r="C79" s="101"/>
      <c r="D79" s="101"/>
      <c r="E79" s="101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43"/>
    </row>
    <row r="80" spans="1:31" ht="16.2" thickBot="1" x14ac:dyDescent="0.35">
      <c r="A80" s="108"/>
      <c r="B80" s="109"/>
      <c r="C80" s="109"/>
      <c r="D80" s="109"/>
      <c r="E80" s="110" t="s">
        <v>30</v>
      </c>
      <c r="F80" s="111">
        <f t="shared" ref="F80:R80" si="18">SUM(F11:F79)</f>
        <v>32</v>
      </c>
      <c r="G80" s="111">
        <f t="shared" si="18"/>
        <v>1170</v>
      </c>
      <c r="H80" s="111">
        <f t="shared" si="18"/>
        <v>158</v>
      </c>
      <c r="I80" s="111">
        <f t="shared" si="18"/>
        <v>869</v>
      </c>
      <c r="J80" s="111">
        <f t="shared" si="18"/>
        <v>80</v>
      </c>
      <c r="K80" s="111">
        <f t="shared" si="18"/>
        <v>118</v>
      </c>
      <c r="L80" s="111">
        <f t="shared" si="18"/>
        <v>500</v>
      </c>
      <c r="M80" s="111">
        <f t="shared" si="18"/>
        <v>410</v>
      </c>
      <c r="N80" s="111">
        <f t="shared" si="18"/>
        <v>0</v>
      </c>
      <c r="O80" s="111">
        <f t="shared" si="18"/>
        <v>134</v>
      </c>
      <c r="P80" s="111">
        <f t="shared" si="18"/>
        <v>16</v>
      </c>
      <c r="Q80" s="111">
        <f t="shared" si="18"/>
        <v>232</v>
      </c>
      <c r="R80" s="111">
        <f t="shared" si="18"/>
        <v>0</v>
      </c>
      <c r="S80" s="111">
        <f>SUM(S11:S79)</f>
        <v>380</v>
      </c>
      <c r="T80" s="111">
        <f t="shared" ref="T80:Y80" si="19">SUM(T11:T79)</f>
        <v>0</v>
      </c>
      <c r="U80" s="111">
        <f t="shared" si="19"/>
        <v>294</v>
      </c>
      <c r="V80" s="111">
        <f t="shared" si="19"/>
        <v>48</v>
      </c>
      <c r="W80" s="111">
        <f t="shared" si="19"/>
        <v>192</v>
      </c>
      <c r="X80" s="111">
        <f t="shared" si="19"/>
        <v>56</v>
      </c>
      <c r="Y80" s="111">
        <f t="shared" si="19"/>
        <v>146</v>
      </c>
      <c r="Z80" s="111">
        <f>+Z11+Z25+Z36+Z42+Z47+Z52+Z63+Z67+Z78</f>
        <v>4835</v>
      </c>
      <c r="AA80" s="144">
        <f>SUM(AA78,AA67,AA63,AA52,AA47,AA42,AA36,AA25,AA11)</f>
        <v>840499</v>
      </c>
    </row>
    <row r="81" spans="1:27" s="136" customFormat="1" x14ac:dyDescent="0.25">
      <c r="AA81" s="180"/>
    </row>
    <row r="82" spans="1:27" x14ac:dyDescent="0.25">
      <c r="A82" s="164"/>
    </row>
    <row r="84" spans="1:27" x14ac:dyDescent="0.25"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</row>
    <row r="85" spans="1:27" x14ac:dyDescent="0.25"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</row>
    <row r="86" spans="1:27" x14ac:dyDescent="0.25"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</row>
    <row r="87" spans="1:27" x14ac:dyDescent="0.25"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</row>
    <row r="88" spans="1:27" x14ac:dyDescent="0.25"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</row>
    <row r="89" spans="1:27" x14ac:dyDescent="0.25"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</row>
    <row r="90" spans="1:27" x14ac:dyDescent="0.25"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</row>
    <row r="91" spans="1:27" x14ac:dyDescent="0.25"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</row>
    <row r="92" spans="1:27" x14ac:dyDescent="0.25"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</row>
    <row r="93" spans="1:27" x14ac:dyDescent="0.25"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</row>
  </sheetData>
  <mergeCells count="1">
    <mergeCell ref="A5:Z5"/>
  </mergeCells>
  <printOptions horizontalCentered="1"/>
  <pageMargins left="0.59" right="0.37" top="0.71" bottom="0.88" header="0.05" footer="0.48"/>
  <pageSetup paperSize="17" scale="82" fitToHeight="2" orientation="landscape" r:id="rId1"/>
  <headerFooter>
    <oddFooter>&amp;L&amp;"Arial,Bold"&amp;18Exhibit D&amp;C&amp;"Arial,Bold"&amp;18Y-11834&amp;R&amp;"Arial,Bold"&amp;18Page  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92"/>
  <sheetViews>
    <sheetView zoomScale="75" zoomScaleNormal="75" workbookViewId="0">
      <selection activeCell="C4" sqref="C4:J4"/>
    </sheetView>
  </sheetViews>
  <sheetFormatPr defaultRowHeight="13.8" x14ac:dyDescent="0.25"/>
  <cols>
    <col min="2" max="2" width="9.19921875" style="113" customWidth="1"/>
    <col min="3" max="3" width="25.69921875" customWidth="1"/>
    <col min="4" max="4" width="19" customWidth="1"/>
    <col min="5" max="5" width="17.59765625" hidden="1" customWidth="1"/>
    <col min="6" max="6" width="14.3984375" customWidth="1"/>
    <col min="7" max="7" width="5.69921875" customWidth="1"/>
    <col min="8" max="8" width="11.8984375" customWidth="1"/>
    <col min="9" max="9" width="7" customWidth="1"/>
    <col min="10" max="10" width="16.59765625" customWidth="1"/>
    <col min="12" max="12" width="0" hidden="1" customWidth="1"/>
    <col min="13" max="13" width="10.5" hidden="1" customWidth="1"/>
    <col min="14" max="14" width="9.19921875" hidden="1" customWidth="1"/>
    <col min="15" max="15" width="8.69921875" hidden="1" customWidth="1"/>
    <col min="16" max="16" width="10.8984375" hidden="1" customWidth="1"/>
    <col min="17" max="17" width="0" hidden="1" customWidth="1"/>
  </cols>
  <sheetData>
    <row r="2" spans="2:17" ht="17.399999999999999" x14ac:dyDescent="0.3">
      <c r="C2" s="233" t="s">
        <v>373</v>
      </c>
      <c r="D2" s="233"/>
      <c r="E2" s="233"/>
      <c r="F2" s="233"/>
      <c r="G2" s="233"/>
      <c r="H2" s="233"/>
      <c r="I2" s="233"/>
      <c r="J2" s="233"/>
    </row>
    <row r="3" spans="2:17" ht="17.399999999999999" x14ac:dyDescent="0.3">
      <c r="C3" s="233" t="s">
        <v>374</v>
      </c>
      <c r="D3" s="233"/>
      <c r="E3" s="233"/>
      <c r="F3" s="233"/>
      <c r="G3" s="233"/>
      <c r="H3" s="233"/>
      <c r="I3" s="233"/>
      <c r="J3" s="233"/>
    </row>
    <row r="4" spans="2:17" ht="17.399999999999999" x14ac:dyDescent="0.3">
      <c r="C4" s="233" t="s">
        <v>351</v>
      </c>
      <c r="D4" s="233"/>
      <c r="E4" s="233"/>
      <c r="F4" s="233"/>
      <c r="G4" s="233"/>
      <c r="H4" s="233"/>
      <c r="I4" s="233"/>
      <c r="J4" s="233"/>
    </row>
    <row r="5" spans="2:17" x14ac:dyDescent="0.25">
      <c r="C5" s="11"/>
      <c r="D5" s="11"/>
      <c r="E5" s="11"/>
      <c r="F5" s="11"/>
      <c r="G5" s="11"/>
      <c r="H5" s="11"/>
      <c r="I5" s="11"/>
      <c r="J5" s="12"/>
    </row>
    <row r="6" spans="2:17" ht="15.6" x14ac:dyDescent="0.3">
      <c r="C6" s="13" t="s">
        <v>9</v>
      </c>
      <c r="D6" s="62" t="s">
        <v>389</v>
      </c>
      <c r="E6" s="11"/>
      <c r="F6" s="11"/>
      <c r="G6" s="11"/>
      <c r="H6" s="11"/>
      <c r="I6" s="11"/>
      <c r="J6" s="12"/>
    </row>
    <row r="7" spans="2:17" x14ac:dyDescent="0.25">
      <c r="C7" s="14"/>
      <c r="D7" s="15"/>
      <c r="E7" s="15"/>
      <c r="F7" s="15"/>
      <c r="G7" s="15"/>
      <c r="H7" s="15"/>
      <c r="I7" s="15"/>
      <c r="J7" s="16"/>
    </row>
    <row r="8" spans="2:17" x14ac:dyDescent="0.25">
      <c r="B8" s="118" t="s">
        <v>217</v>
      </c>
      <c r="C8" s="17" t="s">
        <v>1</v>
      </c>
      <c r="D8" s="67" t="s">
        <v>223</v>
      </c>
      <c r="E8" s="67" t="s">
        <v>209</v>
      </c>
      <c r="F8" s="68" t="s">
        <v>10</v>
      </c>
      <c r="G8" s="68" t="s">
        <v>11</v>
      </c>
      <c r="H8" s="69" t="s">
        <v>12</v>
      </c>
      <c r="I8" s="20" t="s">
        <v>13</v>
      </c>
      <c r="J8" s="21" t="s">
        <v>14</v>
      </c>
      <c r="M8" t="s">
        <v>317</v>
      </c>
      <c r="N8" t="s">
        <v>318</v>
      </c>
      <c r="O8" t="s">
        <v>319</v>
      </c>
      <c r="P8" t="s">
        <v>320</v>
      </c>
    </row>
    <row r="9" spans="2:17" x14ac:dyDescent="0.25">
      <c r="B9" s="117">
        <v>26</v>
      </c>
      <c r="C9" s="22" t="str">
        <f>'EST HRS (Prime-)'!$F$9</f>
        <v>Sr Program Director</v>
      </c>
      <c r="D9" s="70" t="s">
        <v>263</v>
      </c>
      <c r="E9" s="112" t="s">
        <v>244</v>
      </c>
      <c r="F9" s="71">
        <f>+'EST HRS (Prime-)'!F80</f>
        <v>32</v>
      </c>
      <c r="G9" s="70"/>
      <c r="H9" s="189">
        <v>113.85</v>
      </c>
      <c r="I9" s="25"/>
      <c r="J9" s="24">
        <f t="shared" ref="J9:J11" si="0">F9*H9</f>
        <v>3643.2</v>
      </c>
      <c r="L9">
        <f>F9/12</f>
        <v>2.6666666666666665</v>
      </c>
      <c r="M9" s="145">
        <f>H9</f>
        <v>113.85</v>
      </c>
      <c r="N9" s="145">
        <f>H9*$D$34</f>
        <v>138.794535</v>
      </c>
      <c r="O9" s="145">
        <f>H9*$D$35</f>
        <v>34.724249999999998</v>
      </c>
      <c r="P9" s="145">
        <f>SUM(M9:O9)</f>
        <v>287.368785</v>
      </c>
      <c r="Q9" s="166">
        <f>L9/160</f>
        <v>1.6666666666666666E-2</v>
      </c>
    </row>
    <row r="10" spans="2:17" x14ac:dyDescent="0.25">
      <c r="B10" s="117">
        <v>23</v>
      </c>
      <c r="C10" s="22" t="str">
        <f>'EST HRS (Prime-)'!$G$9</f>
        <v>Sr Proj Mgr</v>
      </c>
      <c r="D10" s="70" t="s">
        <v>129</v>
      </c>
      <c r="E10" s="112" t="s">
        <v>332</v>
      </c>
      <c r="F10" s="71">
        <f>+'EST HRS (Prime-)'!G80</f>
        <v>1170</v>
      </c>
      <c r="G10" s="70"/>
      <c r="H10" s="189">
        <v>77.13</v>
      </c>
      <c r="I10" s="25"/>
      <c r="J10" s="24">
        <f t="shared" si="0"/>
        <v>90242.099999999991</v>
      </c>
      <c r="L10" s="164">
        <f t="shared" ref="L10:L28" si="1">F10/12</f>
        <v>97.5</v>
      </c>
      <c r="M10" s="145">
        <f t="shared" ref="M10:M28" si="2">H10</f>
        <v>77.13</v>
      </c>
      <c r="N10" s="145">
        <f t="shared" ref="N10:N28" si="3">H10*$D$34</f>
        <v>94.029183000000003</v>
      </c>
      <c r="O10" s="145">
        <f t="shared" ref="O10:O28" si="4">H10*$D$35</f>
        <v>23.524649999999998</v>
      </c>
      <c r="P10" s="145">
        <f t="shared" ref="P10:P28" si="5">SUM(M10:O10)</f>
        <v>194.68383299999999</v>
      </c>
      <c r="Q10" s="166">
        <f t="shared" ref="Q10:Q28" si="6">L10/160</f>
        <v>0.609375</v>
      </c>
    </row>
    <row r="11" spans="2:17" x14ac:dyDescent="0.25">
      <c r="B11" s="117">
        <v>23</v>
      </c>
      <c r="C11" s="22" t="str">
        <f>'EST HRS (Prime-)'!$H$9</f>
        <v>Sr Proj Mgr</v>
      </c>
      <c r="D11" s="70" t="s">
        <v>232</v>
      </c>
      <c r="E11" s="112" t="s">
        <v>245</v>
      </c>
      <c r="F11" s="71">
        <f>+'EST HRS (Prime-)'!H80</f>
        <v>158</v>
      </c>
      <c r="G11" s="70"/>
      <c r="H11" s="189">
        <v>74.52</v>
      </c>
      <c r="I11" s="25"/>
      <c r="J11" s="24">
        <f t="shared" si="0"/>
        <v>11774.16</v>
      </c>
      <c r="L11" s="164">
        <f t="shared" si="1"/>
        <v>13.166666666666666</v>
      </c>
      <c r="M11" s="145">
        <f t="shared" si="2"/>
        <v>74.52</v>
      </c>
      <c r="N11" s="145">
        <f t="shared" si="3"/>
        <v>90.847331999999994</v>
      </c>
      <c r="O11" s="145">
        <f t="shared" si="4"/>
        <v>22.728599999999997</v>
      </c>
      <c r="P11" s="145">
        <f t="shared" si="5"/>
        <v>188.09593199999998</v>
      </c>
      <c r="Q11" s="166">
        <f t="shared" si="6"/>
        <v>8.2291666666666666E-2</v>
      </c>
    </row>
    <row r="12" spans="2:17" x14ac:dyDescent="0.25">
      <c r="B12" s="117">
        <v>22</v>
      </c>
      <c r="C12" s="22" t="str">
        <f>'EST HRS (Prime-)'!$I$9</f>
        <v>Pr Planner</v>
      </c>
      <c r="D12" s="70" t="s">
        <v>233</v>
      </c>
      <c r="E12" s="112" t="s">
        <v>246</v>
      </c>
      <c r="F12" s="71">
        <f>+'EST HRS (Prime-)'!I80</f>
        <v>869</v>
      </c>
      <c r="G12" s="70"/>
      <c r="H12" s="189">
        <v>80.22</v>
      </c>
      <c r="I12" s="25"/>
      <c r="J12" s="24">
        <f>F12*H12</f>
        <v>69711.179999999993</v>
      </c>
      <c r="L12" s="164">
        <f t="shared" si="1"/>
        <v>72.416666666666671</v>
      </c>
      <c r="M12" s="145">
        <f t="shared" si="2"/>
        <v>80.22</v>
      </c>
      <c r="N12" s="145">
        <f t="shared" si="3"/>
        <v>97.796202000000008</v>
      </c>
      <c r="O12" s="145">
        <f t="shared" si="4"/>
        <v>24.467099999999999</v>
      </c>
      <c r="P12" s="145">
        <f t="shared" si="5"/>
        <v>202.48330200000001</v>
      </c>
      <c r="Q12" s="166">
        <f t="shared" si="6"/>
        <v>0.4526041666666667</v>
      </c>
    </row>
    <row r="13" spans="2:17" x14ac:dyDescent="0.25">
      <c r="B13" s="117">
        <v>20</v>
      </c>
      <c r="C13" s="22" t="str">
        <f>'EST HRS (Prime-)'!$J$9</f>
        <v>Pr Proj Controls</v>
      </c>
      <c r="D13" s="70" t="s">
        <v>234</v>
      </c>
      <c r="E13" s="112" t="s">
        <v>93</v>
      </c>
      <c r="F13" s="71">
        <f>+'EST HRS (Prime-)'!J80</f>
        <v>80</v>
      </c>
      <c r="G13" s="70"/>
      <c r="H13" s="189">
        <v>57.69</v>
      </c>
      <c r="I13" s="25"/>
      <c r="J13" s="78">
        <f t="shared" ref="J13:J16" si="7">F13*H13</f>
        <v>4615.2</v>
      </c>
      <c r="L13" s="164">
        <f t="shared" si="1"/>
        <v>6.666666666666667</v>
      </c>
      <c r="M13" s="145">
        <f t="shared" si="2"/>
        <v>57.69</v>
      </c>
      <c r="N13" s="145">
        <f t="shared" si="3"/>
        <v>70.329879000000005</v>
      </c>
      <c r="O13" s="145">
        <f t="shared" si="4"/>
        <v>17.59545</v>
      </c>
      <c r="P13" s="145">
        <f t="shared" si="5"/>
        <v>145.615329</v>
      </c>
      <c r="Q13" s="166">
        <f t="shared" si="6"/>
        <v>4.1666666666666671E-2</v>
      </c>
    </row>
    <row r="14" spans="2:17" x14ac:dyDescent="0.25">
      <c r="B14" s="117">
        <v>23</v>
      </c>
      <c r="C14" s="22" t="str">
        <f>'EST HRS (Prime-)'!$K$9</f>
        <v>Pr Proj Manager</v>
      </c>
      <c r="D14" s="70" t="s">
        <v>235</v>
      </c>
      <c r="E14" s="112" t="s">
        <v>125</v>
      </c>
      <c r="F14" s="71">
        <f>+'EST HRS (Prime-)'!K80</f>
        <v>118</v>
      </c>
      <c r="G14" s="70"/>
      <c r="H14" s="189">
        <v>57.69</v>
      </c>
      <c r="I14" s="25"/>
      <c r="J14" s="78">
        <f t="shared" si="7"/>
        <v>6807.42</v>
      </c>
      <c r="L14" s="164">
        <f t="shared" si="1"/>
        <v>9.8333333333333339</v>
      </c>
      <c r="M14" s="145">
        <f t="shared" si="2"/>
        <v>57.69</v>
      </c>
      <c r="N14" s="145">
        <f t="shared" si="3"/>
        <v>70.329879000000005</v>
      </c>
      <c r="O14" s="145">
        <f t="shared" si="4"/>
        <v>17.59545</v>
      </c>
      <c r="P14" s="145">
        <f t="shared" si="5"/>
        <v>145.615329</v>
      </c>
      <c r="Q14" s="166">
        <f t="shared" si="6"/>
        <v>6.1458333333333337E-2</v>
      </c>
    </row>
    <row r="15" spans="2:17" x14ac:dyDescent="0.25">
      <c r="B15" s="117">
        <v>22</v>
      </c>
      <c r="C15" s="22" t="str">
        <f>'EST HRS (Prime-)'!$L$9</f>
        <v>Project Manager</v>
      </c>
      <c r="D15" s="70" t="s">
        <v>236</v>
      </c>
      <c r="E15" s="112" t="s">
        <v>84</v>
      </c>
      <c r="F15" s="71">
        <f>+'EST HRS (Prime-)'!L80</f>
        <v>500</v>
      </c>
      <c r="G15" s="70"/>
      <c r="H15" s="189">
        <v>69.709999999999994</v>
      </c>
      <c r="I15" s="25"/>
      <c r="J15" s="78">
        <f t="shared" si="7"/>
        <v>34855</v>
      </c>
      <c r="L15" s="164">
        <f t="shared" si="1"/>
        <v>41.666666666666664</v>
      </c>
      <c r="M15" s="145">
        <f t="shared" si="2"/>
        <v>69.709999999999994</v>
      </c>
      <c r="N15" s="145">
        <f t="shared" si="3"/>
        <v>84.983460999999991</v>
      </c>
      <c r="O15" s="145">
        <f t="shared" si="4"/>
        <v>21.261549999999996</v>
      </c>
      <c r="P15" s="145">
        <f t="shared" si="5"/>
        <v>175.95501099999998</v>
      </c>
      <c r="Q15" s="166">
        <f t="shared" si="6"/>
        <v>0.26041666666666663</v>
      </c>
    </row>
    <row r="16" spans="2:17" x14ac:dyDescent="0.25">
      <c r="B16" s="117">
        <v>19</v>
      </c>
      <c r="C16" s="22" t="str">
        <f>'EST HRS (Prime-)'!$M$9</f>
        <v>Sr Engineer</v>
      </c>
      <c r="D16" s="70" t="s">
        <v>237</v>
      </c>
      <c r="E16" s="112" t="s">
        <v>247</v>
      </c>
      <c r="F16" s="71">
        <f>+'EST HRS (Prime-)'!M80</f>
        <v>410</v>
      </c>
      <c r="G16" s="70"/>
      <c r="H16" s="189">
        <v>46.01</v>
      </c>
      <c r="I16" s="25"/>
      <c r="J16" s="78">
        <f t="shared" si="7"/>
        <v>18864.099999999999</v>
      </c>
      <c r="L16" s="164">
        <f t="shared" si="1"/>
        <v>34.166666666666664</v>
      </c>
      <c r="M16" s="145">
        <f t="shared" si="2"/>
        <v>46.01</v>
      </c>
      <c r="N16" s="145">
        <f t="shared" si="3"/>
        <v>56.090791000000003</v>
      </c>
      <c r="O16" s="145">
        <f t="shared" si="4"/>
        <v>14.033049999999999</v>
      </c>
      <c r="P16" s="145">
        <f t="shared" si="5"/>
        <v>116.133841</v>
      </c>
      <c r="Q16" s="166">
        <f t="shared" si="6"/>
        <v>0.21354166666666666</v>
      </c>
    </row>
    <row r="17" spans="2:17" hidden="1" x14ac:dyDescent="0.25">
      <c r="B17" s="117">
        <v>21</v>
      </c>
      <c r="C17" s="22" t="str">
        <f>'EST HRS (Prime-)'!$N$9</f>
        <v>Sr Project Engineer</v>
      </c>
      <c r="D17" s="70" t="s">
        <v>238</v>
      </c>
      <c r="E17" s="112" t="s">
        <v>255</v>
      </c>
      <c r="F17" s="71">
        <f>+'EST HRS (Prime-)'!N80</f>
        <v>0</v>
      </c>
      <c r="G17" s="70"/>
      <c r="H17" s="189">
        <v>54.28</v>
      </c>
      <c r="I17" s="25"/>
      <c r="J17" s="78">
        <f>F17*H17</f>
        <v>0</v>
      </c>
      <c r="L17" s="164">
        <f t="shared" si="1"/>
        <v>0</v>
      </c>
      <c r="M17" s="145">
        <f t="shared" si="2"/>
        <v>54.28</v>
      </c>
      <c r="N17" s="145">
        <f t="shared" si="3"/>
        <v>66.172747999999999</v>
      </c>
      <c r="O17" s="145">
        <f t="shared" si="4"/>
        <v>16.555399999999999</v>
      </c>
      <c r="P17" s="145">
        <f t="shared" si="5"/>
        <v>137.00814800000001</v>
      </c>
      <c r="Q17" s="166">
        <f t="shared" si="6"/>
        <v>0</v>
      </c>
    </row>
    <row r="18" spans="2:17" x14ac:dyDescent="0.25">
      <c r="B18" s="117">
        <v>19</v>
      </c>
      <c r="C18" s="22" t="str">
        <f>'EST HRS (Prime-)'!$O$9</f>
        <v>Sr Engineer</v>
      </c>
      <c r="D18" s="70" t="s">
        <v>238</v>
      </c>
      <c r="E18" s="112" t="s">
        <v>248</v>
      </c>
      <c r="F18" s="71">
        <f>+'EST HRS (Prime-)'!O80</f>
        <v>134</v>
      </c>
      <c r="G18" s="70"/>
      <c r="H18" s="189">
        <v>47.38</v>
      </c>
      <c r="I18" s="25"/>
      <c r="J18" s="78">
        <f t="shared" ref="J18" si="8">F18*H18</f>
        <v>6348.92</v>
      </c>
      <c r="L18" s="164">
        <f t="shared" si="1"/>
        <v>11.166666666666666</v>
      </c>
      <c r="M18" s="145">
        <f t="shared" si="2"/>
        <v>47.38</v>
      </c>
      <c r="N18" s="145">
        <f t="shared" si="3"/>
        <v>57.760958000000009</v>
      </c>
      <c r="O18" s="145">
        <f t="shared" si="4"/>
        <v>14.450900000000001</v>
      </c>
      <c r="P18" s="145">
        <f t="shared" si="5"/>
        <v>119.59185800000002</v>
      </c>
      <c r="Q18" s="166">
        <f t="shared" si="6"/>
        <v>6.9791666666666669E-2</v>
      </c>
    </row>
    <row r="19" spans="2:17" x14ac:dyDescent="0.25">
      <c r="B19" s="117">
        <v>22</v>
      </c>
      <c r="C19" s="22" t="str">
        <f>'EST HRS (Prime-)'!$P$9</f>
        <v>Supervising Engineer</v>
      </c>
      <c r="D19" s="70" t="s">
        <v>239</v>
      </c>
      <c r="E19" s="112" t="s">
        <v>85</v>
      </c>
      <c r="F19" s="71">
        <f>+'EST HRS (Prime-)'!P80</f>
        <v>16</v>
      </c>
      <c r="G19" s="70"/>
      <c r="H19" s="189">
        <v>53.79</v>
      </c>
      <c r="I19" s="25"/>
      <c r="J19" s="78">
        <f t="shared" ref="J19:J21" si="9">F19*H19</f>
        <v>860.64</v>
      </c>
      <c r="L19" s="164">
        <f t="shared" si="1"/>
        <v>1.3333333333333333</v>
      </c>
      <c r="M19" s="145">
        <f t="shared" si="2"/>
        <v>53.79</v>
      </c>
      <c r="N19" s="145">
        <f t="shared" si="3"/>
        <v>65.575389000000001</v>
      </c>
      <c r="O19" s="145">
        <f t="shared" si="4"/>
        <v>16.405950000000001</v>
      </c>
      <c r="P19" s="145">
        <f t="shared" si="5"/>
        <v>135.77133899999998</v>
      </c>
      <c r="Q19" s="166">
        <f t="shared" si="6"/>
        <v>8.3333333333333332E-3</v>
      </c>
    </row>
    <row r="20" spans="2:17" x14ac:dyDescent="0.25">
      <c r="B20" s="117">
        <v>19</v>
      </c>
      <c r="C20" s="22" t="str">
        <f>'EST HRS (Prime-)'!$Q$9</f>
        <v>Pr Designer</v>
      </c>
      <c r="D20" s="70" t="s">
        <v>240</v>
      </c>
      <c r="E20" s="112" t="s">
        <v>249</v>
      </c>
      <c r="F20" s="71">
        <f>+'EST HRS (Prime-)'!Q80</f>
        <v>232</v>
      </c>
      <c r="G20" s="70"/>
      <c r="H20" s="189">
        <v>47.44</v>
      </c>
      <c r="I20" s="25"/>
      <c r="J20" s="78">
        <f t="shared" si="9"/>
        <v>11006.08</v>
      </c>
      <c r="L20" s="164">
        <f t="shared" si="1"/>
        <v>19.333333333333332</v>
      </c>
      <c r="M20" s="145">
        <f t="shared" si="2"/>
        <v>47.44</v>
      </c>
      <c r="N20" s="145">
        <f t="shared" si="3"/>
        <v>57.834104000000004</v>
      </c>
      <c r="O20" s="145">
        <f t="shared" si="4"/>
        <v>14.469199999999999</v>
      </c>
      <c r="P20" s="145">
        <f t="shared" si="5"/>
        <v>119.74330399999999</v>
      </c>
      <c r="Q20" s="166">
        <f t="shared" si="6"/>
        <v>0.12083333333333332</v>
      </c>
    </row>
    <row r="21" spans="2:17" hidden="1" x14ac:dyDescent="0.25">
      <c r="B21" s="117">
        <v>13</v>
      </c>
      <c r="C21" s="22" t="str">
        <f>'EST HRS (Prime-)'!$R$9</f>
        <v>Cad</v>
      </c>
      <c r="D21" s="70" t="s">
        <v>241</v>
      </c>
      <c r="E21" s="112" t="s">
        <v>250</v>
      </c>
      <c r="F21" s="71">
        <f>+'EST HRS (Prime-)'!R80</f>
        <v>0</v>
      </c>
      <c r="G21" s="70"/>
      <c r="H21" s="189">
        <v>19</v>
      </c>
      <c r="I21" s="25"/>
      <c r="J21" s="78">
        <f t="shared" si="9"/>
        <v>0</v>
      </c>
      <c r="L21" s="164">
        <f t="shared" si="1"/>
        <v>0</v>
      </c>
      <c r="M21" s="145">
        <f t="shared" si="2"/>
        <v>19</v>
      </c>
      <c r="N21" s="145">
        <f t="shared" si="3"/>
        <v>23.1629</v>
      </c>
      <c r="O21" s="145">
        <f t="shared" si="4"/>
        <v>5.7949999999999999</v>
      </c>
      <c r="P21" s="145">
        <f t="shared" si="5"/>
        <v>47.957900000000002</v>
      </c>
      <c r="Q21" s="166">
        <f t="shared" si="6"/>
        <v>0</v>
      </c>
    </row>
    <row r="22" spans="2:17" x14ac:dyDescent="0.25">
      <c r="B22" s="117">
        <v>26</v>
      </c>
      <c r="C22" s="22" t="str">
        <f>'EST HRS (Prime-)'!$S$9</f>
        <v>Vice President</v>
      </c>
      <c r="D22" s="70" t="s">
        <v>242</v>
      </c>
      <c r="E22" s="112" t="s">
        <v>86</v>
      </c>
      <c r="F22" s="71">
        <f>+'EST HRS (Prime-)'!S80</f>
        <v>380</v>
      </c>
      <c r="G22" s="70"/>
      <c r="H22" s="189">
        <v>102.89</v>
      </c>
      <c r="I22" s="25"/>
      <c r="J22" s="78">
        <f>F22*H22</f>
        <v>39098.199999999997</v>
      </c>
      <c r="L22" s="164">
        <f t="shared" si="1"/>
        <v>31.666666666666668</v>
      </c>
      <c r="M22" s="145">
        <f t="shared" si="2"/>
        <v>102.89</v>
      </c>
      <c r="N22" s="145">
        <f t="shared" si="3"/>
        <v>125.433199</v>
      </c>
      <c r="O22" s="145">
        <f t="shared" si="4"/>
        <v>31.381450000000001</v>
      </c>
      <c r="P22" s="145">
        <f t="shared" si="5"/>
        <v>259.70464900000002</v>
      </c>
      <c r="Q22" s="166">
        <f t="shared" si="6"/>
        <v>0.19791666666666669</v>
      </c>
    </row>
    <row r="23" spans="2:17" hidden="1" x14ac:dyDescent="0.25">
      <c r="B23" s="117">
        <v>21</v>
      </c>
      <c r="C23" s="22" t="str">
        <f>'EST HRS (Prime-)'!$T$9</f>
        <v>Se Construction Engineer</v>
      </c>
      <c r="D23" s="70" t="s">
        <v>155</v>
      </c>
      <c r="E23" s="112" t="s">
        <v>251</v>
      </c>
      <c r="F23" s="71">
        <f>+'EST HRS (Prime-)'!T80</f>
        <v>0</v>
      </c>
      <c r="G23" s="70"/>
      <c r="H23" s="189">
        <v>64.36</v>
      </c>
      <c r="I23" s="25"/>
      <c r="J23" s="78">
        <f t="shared" ref="J23" si="10">F23*H23</f>
        <v>0</v>
      </c>
      <c r="L23" s="164">
        <f t="shared" si="1"/>
        <v>0</v>
      </c>
      <c r="M23" s="145">
        <f t="shared" si="2"/>
        <v>64.36</v>
      </c>
      <c r="N23" s="145">
        <f t="shared" si="3"/>
        <v>78.461275999999998</v>
      </c>
      <c r="O23" s="145">
        <f t="shared" si="4"/>
        <v>19.629799999999999</v>
      </c>
      <c r="P23" s="145">
        <f t="shared" si="5"/>
        <v>162.451076</v>
      </c>
      <c r="Q23" s="166">
        <f t="shared" si="6"/>
        <v>0</v>
      </c>
    </row>
    <row r="24" spans="2:17" x14ac:dyDescent="0.25">
      <c r="B24" s="117">
        <v>18</v>
      </c>
      <c r="C24" s="22" t="str">
        <f>'EST HRS (Prime-)'!$U$9</f>
        <v>Engineer II</v>
      </c>
      <c r="D24" s="70" t="s">
        <v>136</v>
      </c>
      <c r="E24" s="112" t="s">
        <v>252</v>
      </c>
      <c r="F24" s="71">
        <f>+'EST HRS (Prime-)'!U80</f>
        <v>294</v>
      </c>
      <c r="G24" s="70"/>
      <c r="H24" s="189">
        <v>41.98</v>
      </c>
      <c r="I24" s="25"/>
      <c r="J24" s="78">
        <f>F24*H24</f>
        <v>12342.119999999999</v>
      </c>
      <c r="L24" s="164">
        <f t="shared" si="1"/>
        <v>24.5</v>
      </c>
      <c r="M24" s="145">
        <f t="shared" si="2"/>
        <v>41.98</v>
      </c>
      <c r="N24" s="145">
        <f t="shared" si="3"/>
        <v>51.177818000000002</v>
      </c>
      <c r="O24" s="145">
        <f t="shared" si="4"/>
        <v>12.803899999999999</v>
      </c>
      <c r="P24" s="145">
        <f t="shared" si="5"/>
        <v>105.96171799999999</v>
      </c>
      <c r="Q24" s="166">
        <f t="shared" si="6"/>
        <v>0.15312500000000001</v>
      </c>
    </row>
    <row r="25" spans="2:17" x14ac:dyDescent="0.25">
      <c r="B25" s="117">
        <v>25</v>
      </c>
      <c r="C25" s="22" t="str">
        <f>'EST HRS (Prime-)'!$V$9</f>
        <v>Program Director</v>
      </c>
      <c r="D25" s="70" t="s">
        <v>137</v>
      </c>
      <c r="E25" s="112" t="s">
        <v>254</v>
      </c>
      <c r="F25" s="71">
        <f>+'EST HRS (Prime-)'!V80</f>
        <v>48</v>
      </c>
      <c r="G25" s="70"/>
      <c r="H25" s="189">
        <v>103.94</v>
      </c>
      <c r="I25" s="25"/>
      <c r="J25" s="78">
        <f t="shared" ref="J25:J28" si="11">F25*H25</f>
        <v>4989.12</v>
      </c>
      <c r="L25" s="164">
        <f t="shared" si="1"/>
        <v>4</v>
      </c>
      <c r="M25" s="145">
        <f t="shared" si="2"/>
        <v>103.94</v>
      </c>
      <c r="N25" s="145">
        <f t="shared" si="3"/>
        <v>126.71325400000001</v>
      </c>
      <c r="O25" s="145">
        <f t="shared" si="4"/>
        <v>31.701699999999999</v>
      </c>
      <c r="P25" s="145">
        <f t="shared" si="5"/>
        <v>262.35495400000002</v>
      </c>
      <c r="Q25" s="166">
        <f t="shared" si="6"/>
        <v>2.5000000000000001E-2</v>
      </c>
    </row>
    <row r="26" spans="2:17" x14ac:dyDescent="0.25">
      <c r="B26" s="117">
        <v>21</v>
      </c>
      <c r="C26" s="22" t="str">
        <f>'EST HRS (Prime-)'!$W$9</f>
        <v>Sr Member Tech Staff</v>
      </c>
      <c r="D26" s="70" t="s">
        <v>243</v>
      </c>
      <c r="E26" s="112" t="s">
        <v>253</v>
      </c>
      <c r="F26" s="71">
        <f>+'EST HRS (Prime-)'!W80</f>
        <v>192</v>
      </c>
      <c r="G26" s="70"/>
      <c r="H26" s="189">
        <v>55.61</v>
      </c>
      <c r="I26" s="25"/>
      <c r="J26" s="78">
        <f t="shared" si="11"/>
        <v>10677.119999999999</v>
      </c>
      <c r="L26" s="164">
        <f t="shared" si="1"/>
        <v>16</v>
      </c>
      <c r="M26" s="145">
        <f t="shared" si="2"/>
        <v>55.61</v>
      </c>
      <c r="N26" s="145">
        <f t="shared" si="3"/>
        <v>67.794150999999999</v>
      </c>
      <c r="O26" s="145">
        <f t="shared" si="4"/>
        <v>16.96105</v>
      </c>
      <c r="P26" s="145">
        <f t="shared" si="5"/>
        <v>140.36520100000001</v>
      </c>
      <c r="Q26" s="166">
        <f t="shared" si="6"/>
        <v>0.1</v>
      </c>
    </row>
    <row r="27" spans="2:17" x14ac:dyDescent="0.25">
      <c r="B27" s="117">
        <v>18</v>
      </c>
      <c r="C27" s="22" t="str">
        <f>'EST HRS (Prime-)'!$X$9</f>
        <v>Sr IT Analyst</v>
      </c>
      <c r="D27" s="22" t="s">
        <v>321</v>
      </c>
      <c r="E27" s="70" t="s">
        <v>322</v>
      </c>
      <c r="F27" s="71">
        <f>+'EST HRS (Prime-)'!X80</f>
        <v>56</v>
      </c>
      <c r="G27" s="70"/>
      <c r="H27" s="189">
        <v>40.04</v>
      </c>
      <c r="I27" s="25"/>
      <c r="J27" s="78">
        <f>F27*H27</f>
        <v>2242.2399999999998</v>
      </c>
      <c r="L27" s="164">
        <f t="shared" si="1"/>
        <v>4.666666666666667</v>
      </c>
      <c r="M27" s="145">
        <f t="shared" si="2"/>
        <v>40.04</v>
      </c>
      <c r="N27" s="145">
        <f t="shared" si="3"/>
        <v>48.812764000000001</v>
      </c>
      <c r="O27" s="145">
        <f t="shared" si="4"/>
        <v>12.212199999999999</v>
      </c>
      <c r="P27" s="145">
        <f t="shared" si="5"/>
        <v>101.064964</v>
      </c>
      <c r="Q27" s="166">
        <f t="shared" si="6"/>
        <v>2.9166666666666667E-2</v>
      </c>
    </row>
    <row r="28" spans="2:17" x14ac:dyDescent="0.25">
      <c r="B28" s="117">
        <v>16</v>
      </c>
      <c r="C28" s="22" t="str">
        <f>'EST HRS (Prime-)'!$Y$9</f>
        <v>Sr Admin Asst</v>
      </c>
      <c r="D28" s="22" t="s">
        <v>324</v>
      </c>
      <c r="E28" s="70" t="s">
        <v>323</v>
      </c>
      <c r="F28" s="71">
        <f>+'EST HRS (Prime-)'!Y80</f>
        <v>146</v>
      </c>
      <c r="G28" s="70"/>
      <c r="H28" s="189">
        <v>33.65</v>
      </c>
      <c r="I28" s="25"/>
      <c r="J28" s="28">
        <f t="shared" si="11"/>
        <v>4912.8999999999996</v>
      </c>
      <c r="L28" s="164">
        <f t="shared" si="1"/>
        <v>12.166666666666666</v>
      </c>
      <c r="M28" s="145">
        <f t="shared" si="2"/>
        <v>33.65</v>
      </c>
      <c r="N28" s="145">
        <f t="shared" si="3"/>
        <v>41.022714999999998</v>
      </c>
      <c r="O28" s="145">
        <f t="shared" si="4"/>
        <v>10.263249999999999</v>
      </c>
      <c r="P28" s="145">
        <f t="shared" si="5"/>
        <v>84.935964999999996</v>
      </c>
      <c r="Q28" s="166">
        <f t="shared" si="6"/>
        <v>7.604166666666666E-2</v>
      </c>
    </row>
    <row r="29" spans="2:17" x14ac:dyDescent="0.25">
      <c r="C29" s="15"/>
      <c r="D29" s="72"/>
      <c r="E29" s="74" t="s">
        <v>5</v>
      </c>
      <c r="F29" s="75">
        <f>SUM(F9:F28)</f>
        <v>4835</v>
      </c>
      <c r="G29" s="72"/>
      <c r="H29" s="72"/>
      <c r="I29" s="26"/>
      <c r="J29" s="75"/>
    </row>
    <row r="30" spans="2:17" hidden="1" x14ac:dyDescent="0.25">
      <c r="C30" s="14"/>
      <c r="D30" s="72"/>
      <c r="E30" s="76"/>
      <c r="F30" s="73"/>
      <c r="G30" s="72"/>
      <c r="H30" s="72"/>
      <c r="I30" s="29"/>
      <c r="J30" s="24"/>
    </row>
    <row r="31" spans="2:17" x14ac:dyDescent="0.25">
      <c r="C31" s="14"/>
      <c r="D31" s="72"/>
      <c r="E31" s="72"/>
      <c r="F31" s="72"/>
      <c r="G31" s="72"/>
      <c r="H31" s="72"/>
      <c r="I31" s="29" t="s">
        <v>15</v>
      </c>
      <c r="J31" s="32">
        <f>SUM(J9:J28)</f>
        <v>332989.7</v>
      </c>
    </row>
    <row r="32" spans="2:17" hidden="1" x14ac:dyDescent="0.25">
      <c r="C32" s="14"/>
      <c r="D32" s="70"/>
      <c r="E32" s="70"/>
      <c r="F32" s="70"/>
      <c r="G32" s="70"/>
      <c r="H32" s="70"/>
      <c r="I32" s="23"/>
      <c r="J32" s="33"/>
    </row>
    <row r="33" spans="2:11" x14ac:dyDescent="0.25">
      <c r="C33" s="17" t="s">
        <v>16</v>
      </c>
      <c r="D33" s="77"/>
      <c r="E33" s="77"/>
      <c r="F33" s="77"/>
      <c r="G33" s="77"/>
      <c r="H33" s="77"/>
      <c r="I33" s="34"/>
      <c r="J33" s="35"/>
    </row>
    <row r="34" spans="2:11" x14ac:dyDescent="0.25">
      <c r="C34" s="23" t="s">
        <v>17</v>
      </c>
      <c r="D34" s="190">
        <v>1.2191000000000001</v>
      </c>
      <c r="E34" s="70" t="s">
        <v>18</v>
      </c>
      <c r="F34" s="70"/>
      <c r="G34" s="70"/>
      <c r="H34" s="70"/>
      <c r="I34" s="23"/>
      <c r="J34" s="24">
        <f>+J31*D34</f>
        <v>405947.74327000004</v>
      </c>
    </row>
    <row r="35" spans="2:11" x14ac:dyDescent="0.25">
      <c r="C35" s="26" t="s">
        <v>19</v>
      </c>
      <c r="D35" s="138">
        <v>0.30499999999999999</v>
      </c>
      <c r="E35" s="72" t="s">
        <v>20</v>
      </c>
      <c r="F35" s="72"/>
      <c r="G35" s="72"/>
      <c r="H35" s="72"/>
      <c r="I35" s="26"/>
      <c r="J35" s="24">
        <f>+J31*D35</f>
        <v>101561.8585</v>
      </c>
    </row>
    <row r="36" spans="2:11" x14ac:dyDescent="0.25">
      <c r="C36" s="34"/>
      <c r="D36" s="34"/>
      <c r="E36" s="34"/>
      <c r="F36" s="34"/>
      <c r="G36" s="34"/>
      <c r="H36" s="34"/>
      <c r="I36" s="34"/>
      <c r="J36" s="36"/>
    </row>
    <row r="37" spans="2:11" x14ac:dyDescent="0.25">
      <c r="C37" s="14" t="s">
        <v>21</v>
      </c>
      <c r="D37" s="14"/>
      <c r="E37" s="14"/>
      <c r="F37" s="14"/>
      <c r="G37" s="14"/>
      <c r="H37" s="14"/>
      <c r="I37" s="14"/>
      <c r="J37" s="32">
        <f>SUM(J31:J35)</f>
        <v>840499.30177000002</v>
      </c>
    </row>
    <row r="38" spans="2:11" x14ac:dyDescent="0.25">
      <c r="C38" s="23"/>
      <c r="D38" s="23"/>
      <c r="E38" s="23"/>
      <c r="F38" s="23"/>
      <c r="G38" s="23"/>
      <c r="H38" s="23"/>
      <c r="I38" s="23"/>
      <c r="J38" s="37"/>
    </row>
    <row r="39" spans="2:11" x14ac:dyDescent="0.25">
      <c r="C39" s="17" t="s">
        <v>22</v>
      </c>
      <c r="D39" s="34"/>
      <c r="E39" s="34"/>
      <c r="F39" s="34"/>
      <c r="G39" s="34"/>
      <c r="H39" s="34"/>
      <c r="I39" s="34"/>
      <c r="J39" s="21" t="s">
        <v>14</v>
      </c>
    </row>
    <row r="40" spans="2:11" s="164" customFormat="1" x14ac:dyDescent="0.25">
      <c r="B40" s="113"/>
      <c r="C40" s="196" t="s">
        <v>344</v>
      </c>
      <c r="D40" s="196" t="s">
        <v>346</v>
      </c>
      <c r="E40" s="196" t="s">
        <v>345</v>
      </c>
      <c r="F40" s="196" t="s">
        <v>347</v>
      </c>
      <c r="G40" s="26"/>
      <c r="H40" s="196" t="s">
        <v>345</v>
      </c>
      <c r="I40" s="26"/>
      <c r="J40" s="195"/>
    </row>
    <row r="41" spans="2:11" x14ac:dyDescent="0.25">
      <c r="C41" s="38" t="s">
        <v>363</v>
      </c>
      <c r="D41" s="191" t="s">
        <v>341</v>
      </c>
      <c r="E41" s="197">
        <v>8120</v>
      </c>
      <c r="F41" s="40">
        <v>0.54</v>
      </c>
      <c r="G41" s="41"/>
      <c r="H41" s="198">
        <v>8120</v>
      </c>
      <c r="I41" s="38"/>
      <c r="J41" s="24">
        <f>F41*H41</f>
        <v>4384.8</v>
      </c>
    </row>
    <row r="42" spans="2:11" hidden="1" x14ac:dyDescent="0.25">
      <c r="C42" s="38"/>
      <c r="D42" s="191"/>
      <c r="E42" s="198"/>
      <c r="F42" s="40"/>
      <c r="G42" s="41"/>
      <c r="H42" s="198"/>
      <c r="I42" s="38"/>
      <c r="J42" s="24">
        <f t="shared" ref="J42:J58" si="12">F42*H42</f>
        <v>0</v>
      </c>
    </row>
    <row r="43" spans="2:11" s="164" customFormat="1" hidden="1" x14ac:dyDescent="0.25">
      <c r="B43" s="113"/>
      <c r="C43" s="38"/>
      <c r="D43" s="191"/>
      <c r="E43" s="198"/>
      <c r="F43" s="40"/>
      <c r="G43" s="41"/>
      <c r="H43" s="198"/>
      <c r="I43" s="38"/>
      <c r="J43" s="24">
        <f t="shared" si="12"/>
        <v>0</v>
      </c>
    </row>
    <row r="44" spans="2:11" s="164" customFormat="1" x14ac:dyDescent="0.25">
      <c r="B44" s="113"/>
      <c r="C44" s="38" t="s">
        <v>337</v>
      </c>
      <c r="D44" s="191" t="s">
        <v>355</v>
      </c>
      <c r="E44" s="198">
        <v>12</v>
      </c>
      <c r="F44" s="40">
        <v>300</v>
      </c>
      <c r="G44" s="41"/>
      <c r="H44" s="198">
        <v>12</v>
      </c>
      <c r="I44" s="38"/>
      <c r="J44" s="24">
        <f t="shared" si="12"/>
        <v>3600</v>
      </c>
    </row>
    <row r="45" spans="2:11" s="164" customFormat="1" hidden="1" x14ac:dyDescent="0.25">
      <c r="B45" s="113"/>
      <c r="C45" s="38"/>
      <c r="D45" s="191"/>
      <c r="E45" s="198"/>
      <c r="F45" s="40"/>
      <c r="G45" s="41"/>
      <c r="H45" s="198"/>
      <c r="I45" s="38"/>
      <c r="J45" s="24">
        <f t="shared" si="12"/>
        <v>0</v>
      </c>
    </row>
    <row r="46" spans="2:11" s="164" customFormat="1" x14ac:dyDescent="0.25">
      <c r="B46" s="113"/>
      <c r="C46" s="38" t="s">
        <v>350</v>
      </c>
      <c r="D46" s="191" t="s">
        <v>326</v>
      </c>
      <c r="E46" s="198">
        <v>24</v>
      </c>
      <c r="F46" s="40">
        <v>85</v>
      </c>
      <c r="G46" s="41"/>
      <c r="H46" s="198">
        <v>24</v>
      </c>
      <c r="I46" s="38"/>
      <c r="J46" s="24">
        <f t="shared" si="12"/>
        <v>2040</v>
      </c>
      <c r="K46" s="164" t="s">
        <v>338</v>
      </c>
    </row>
    <row r="47" spans="2:11" s="164" customFormat="1" hidden="1" x14ac:dyDescent="0.25">
      <c r="B47" s="113"/>
      <c r="C47" s="38"/>
      <c r="D47" s="191"/>
      <c r="E47" s="198"/>
      <c r="F47" s="40"/>
      <c r="G47" s="41"/>
      <c r="H47" s="198"/>
      <c r="I47" s="38"/>
      <c r="J47" s="24">
        <f t="shared" si="12"/>
        <v>0</v>
      </c>
    </row>
    <row r="48" spans="2:11" s="164" customFormat="1" hidden="1" x14ac:dyDescent="0.25">
      <c r="B48" s="113"/>
      <c r="C48" s="164" t="s">
        <v>339</v>
      </c>
      <c r="D48" s="116" t="s">
        <v>342</v>
      </c>
      <c r="E48" s="116"/>
      <c r="F48" s="188">
        <v>2.75</v>
      </c>
      <c r="H48" s="116"/>
      <c r="J48" s="24">
        <f t="shared" si="12"/>
        <v>0</v>
      </c>
    </row>
    <row r="49" spans="2:11" s="164" customFormat="1" hidden="1" x14ac:dyDescent="0.25">
      <c r="B49" s="113"/>
      <c r="D49" s="116"/>
      <c r="E49" s="116"/>
      <c r="H49" s="116"/>
      <c r="J49" s="24">
        <f t="shared" si="12"/>
        <v>0</v>
      </c>
    </row>
    <row r="50" spans="2:11" s="164" customFormat="1" x14ac:dyDescent="0.25">
      <c r="B50" s="113"/>
      <c r="C50" s="164" t="s">
        <v>102</v>
      </c>
      <c r="D50" s="116" t="s">
        <v>355</v>
      </c>
      <c r="E50" s="116">
        <v>24</v>
      </c>
      <c r="F50" s="194">
        <v>12</v>
      </c>
      <c r="H50" s="116">
        <v>24</v>
      </c>
      <c r="J50" s="24">
        <f t="shared" si="12"/>
        <v>288</v>
      </c>
    </row>
    <row r="51" spans="2:11" s="164" customFormat="1" x14ac:dyDescent="0.25">
      <c r="B51" s="113"/>
      <c r="C51" s="164" t="s">
        <v>102</v>
      </c>
      <c r="D51" s="116" t="s">
        <v>355</v>
      </c>
      <c r="E51" s="116">
        <v>5</v>
      </c>
      <c r="F51" s="194">
        <v>10</v>
      </c>
      <c r="H51" s="116">
        <v>5</v>
      </c>
      <c r="J51" s="24">
        <f t="shared" si="12"/>
        <v>50</v>
      </c>
    </row>
    <row r="52" spans="2:11" s="164" customFormat="1" x14ac:dyDescent="0.25">
      <c r="B52" s="113"/>
      <c r="C52" s="38" t="s">
        <v>348</v>
      </c>
      <c r="D52" s="191" t="s">
        <v>343</v>
      </c>
      <c r="E52" s="198">
        <v>6</v>
      </c>
      <c r="F52" s="40">
        <v>233</v>
      </c>
      <c r="G52" s="41"/>
      <c r="H52" s="198">
        <v>6</v>
      </c>
      <c r="I52" s="38"/>
      <c r="J52" s="24">
        <f t="shared" si="12"/>
        <v>1398</v>
      </c>
      <c r="K52" s="164" t="s">
        <v>369</v>
      </c>
    </row>
    <row r="53" spans="2:11" s="164" customFormat="1" x14ac:dyDescent="0.25">
      <c r="B53" s="113"/>
      <c r="C53" s="38" t="s">
        <v>349</v>
      </c>
      <c r="D53" s="191" t="s">
        <v>343</v>
      </c>
      <c r="E53" s="198">
        <v>6</v>
      </c>
      <c r="F53" s="40">
        <v>181</v>
      </c>
      <c r="G53" s="41"/>
      <c r="H53" s="198">
        <v>6</v>
      </c>
      <c r="I53" s="38"/>
      <c r="J53" s="24">
        <f t="shared" si="12"/>
        <v>1086</v>
      </c>
      <c r="K53" s="164" t="s">
        <v>369</v>
      </c>
    </row>
    <row r="54" spans="2:11" s="164" customFormat="1" hidden="1" x14ac:dyDescent="0.25">
      <c r="B54" s="113"/>
      <c r="C54" s="38"/>
      <c r="D54" s="191"/>
      <c r="E54" s="198"/>
      <c r="F54" s="40"/>
      <c r="G54" s="41"/>
      <c r="H54" s="198"/>
      <c r="I54" s="38"/>
      <c r="J54" s="24">
        <f t="shared" si="12"/>
        <v>0</v>
      </c>
    </row>
    <row r="55" spans="2:11" s="164" customFormat="1" x14ac:dyDescent="0.25">
      <c r="B55" s="113"/>
      <c r="C55" s="38" t="s">
        <v>340</v>
      </c>
      <c r="D55" s="191" t="s">
        <v>326</v>
      </c>
      <c r="E55" s="198">
        <f>12*2</f>
        <v>24</v>
      </c>
      <c r="F55" s="40">
        <v>74</v>
      </c>
      <c r="G55" s="41"/>
      <c r="H55" s="198">
        <v>24</v>
      </c>
      <c r="I55" s="38"/>
      <c r="J55" s="24">
        <f t="shared" si="12"/>
        <v>1776</v>
      </c>
    </row>
    <row r="56" spans="2:11" s="164" customFormat="1" hidden="1" x14ac:dyDescent="0.25">
      <c r="B56" s="113"/>
      <c r="C56" s="38"/>
      <c r="D56" s="191"/>
      <c r="E56" s="198"/>
      <c r="F56" s="40"/>
      <c r="G56" s="41"/>
      <c r="H56" s="198"/>
      <c r="I56" s="38"/>
      <c r="J56" s="24">
        <f t="shared" si="12"/>
        <v>0</v>
      </c>
    </row>
    <row r="57" spans="2:11" hidden="1" x14ac:dyDescent="0.25">
      <c r="C57" s="38"/>
      <c r="D57" s="191"/>
      <c r="E57" s="198"/>
      <c r="F57" s="40"/>
      <c r="G57" s="41"/>
      <c r="H57" s="198"/>
      <c r="I57" s="38"/>
      <c r="J57" s="24">
        <f t="shared" si="12"/>
        <v>0</v>
      </c>
    </row>
    <row r="58" spans="2:11" x14ac:dyDescent="0.25">
      <c r="C58" s="38" t="s">
        <v>23</v>
      </c>
      <c r="D58" s="191" t="s">
        <v>355</v>
      </c>
      <c r="E58" s="197">
        <v>1000</v>
      </c>
      <c r="F58" s="40">
        <v>0.1</v>
      </c>
      <c r="G58" s="41"/>
      <c r="H58" s="198">
        <v>1000</v>
      </c>
      <c r="I58" s="38"/>
      <c r="J58" s="24">
        <f t="shared" si="12"/>
        <v>100</v>
      </c>
    </row>
    <row r="59" spans="2:11" hidden="1" x14ac:dyDescent="0.25">
      <c r="C59" s="38"/>
      <c r="D59" s="191"/>
      <c r="E59" s="197"/>
      <c r="F59" s="40"/>
      <c r="G59" s="41"/>
      <c r="H59" s="198"/>
      <c r="I59" s="38"/>
      <c r="J59" s="24"/>
    </row>
    <row r="60" spans="2:11" hidden="1" x14ac:dyDescent="0.25">
      <c r="C60" s="38"/>
      <c r="D60" s="191"/>
      <c r="E60" s="197"/>
      <c r="F60" s="40"/>
      <c r="G60" s="41"/>
      <c r="H60" s="198"/>
      <c r="I60" s="38"/>
      <c r="J60" s="24"/>
    </row>
    <row r="61" spans="2:11" s="164" customFormat="1" x14ac:dyDescent="0.25">
      <c r="B61" s="113"/>
      <c r="C61" s="38" t="s">
        <v>333</v>
      </c>
      <c r="D61" s="191" t="s">
        <v>366</v>
      </c>
      <c r="E61" s="197"/>
      <c r="F61" s="40">
        <v>6400</v>
      </c>
      <c r="G61" s="41"/>
      <c r="H61" s="198">
        <v>1</v>
      </c>
      <c r="I61" s="38"/>
      <c r="J61" s="24">
        <v>6400</v>
      </c>
    </row>
    <row r="62" spans="2:11" s="164" customFormat="1" hidden="1" x14ac:dyDescent="0.25">
      <c r="B62" s="113"/>
      <c r="C62" s="38" t="s">
        <v>334</v>
      </c>
      <c r="D62" s="191" t="s">
        <v>366</v>
      </c>
      <c r="E62" s="197"/>
      <c r="F62" s="40"/>
      <c r="G62" s="41"/>
      <c r="H62" s="198"/>
      <c r="I62" s="38"/>
      <c r="J62" s="24"/>
    </row>
    <row r="63" spans="2:11" s="164" customFormat="1" hidden="1" x14ac:dyDescent="0.25">
      <c r="B63" s="113"/>
      <c r="C63" s="38"/>
      <c r="D63" s="191" t="s">
        <v>366</v>
      </c>
      <c r="E63" s="197"/>
      <c r="F63" s="40"/>
      <c r="G63" s="41"/>
      <c r="H63" s="198"/>
      <c r="I63" s="38"/>
      <c r="J63" s="24"/>
    </row>
    <row r="64" spans="2:11" x14ac:dyDescent="0.25">
      <c r="C64" s="38" t="s">
        <v>24</v>
      </c>
      <c r="D64" s="191" t="s">
        <v>366</v>
      </c>
      <c r="E64" s="198" t="s">
        <v>25</v>
      </c>
      <c r="F64" s="40">
        <v>150</v>
      </c>
      <c r="G64" s="41"/>
      <c r="H64" s="198">
        <v>1</v>
      </c>
      <c r="I64" s="38"/>
      <c r="J64" s="189">
        <v>150</v>
      </c>
    </row>
    <row r="65" spans="3:19" hidden="1" x14ac:dyDescent="0.25">
      <c r="C65" s="38"/>
      <c r="D65" s="191"/>
      <c r="E65" s="198"/>
      <c r="F65" s="40"/>
      <c r="G65" s="41"/>
      <c r="H65" s="38"/>
      <c r="I65" s="38"/>
      <c r="J65" s="24"/>
    </row>
    <row r="66" spans="3:19" hidden="1" x14ac:dyDescent="0.25">
      <c r="C66" s="38"/>
      <c r="D66" s="191"/>
      <c r="E66" s="79"/>
      <c r="F66" s="192"/>
      <c r="G66" s="41"/>
      <c r="H66" s="38"/>
      <c r="I66" s="38"/>
      <c r="J66" s="24"/>
    </row>
    <row r="67" spans="3:19" hidden="1" x14ac:dyDescent="0.25">
      <c r="C67" s="38"/>
      <c r="D67" s="199"/>
      <c r="E67" s="38"/>
      <c r="F67" s="192"/>
      <c r="G67" s="41"/>
      <c r="H67" s="38"/>
      <c r="I67" s="38"/>
      <c r="J67" s="78"/>
    </row>
    <row r="68" spans="3:19" x14ac:dyDescent="0.25">
      <c r="C68" s="42"/>
      <c r="D68" s="43"/>
      <c r="E68" s="43"/>
      <c r="F68" s="42"/>
      <c r="G68" s="43"/>
      <c r="H68" s="44"/>
      <c r="I68" s="45"/>
      <c r="J68" s="46"/>
    </row>
    <row r="69" spans="3:19" x14ac:dyDescent="0.25">
      <c r="C69" s="22"/>
      <c r="D69" s="23"/>
      <c r="E69" s="23"/>
      <c r="F69" s="11"/>
      <c r="G69" s="23"/>
      <c r="H69" s="24"/>
      <c r="I69" s="47" t="s">
        <v>26</v>
      </c>
      <c r="J69" s="32">
        <f>SUM(J41:J67)</f>
        <v>21272.799999999999</v>
      </c>
    </row>
    <row r="70" spans="3:19" hidden="1" x14ac:dyDescent="0.25">
      <c r="C70" s="23" t="s">
        <v>27</v>
      </c>
      <c r="D70" s="23"/>
      <c r="E70" s="23"/>
      <c r="F70" s="23"/>
      <c r="G70" s="23"/>
      <c r="H70" s="23"/>
      <c r="I70" s="23"/>
      <c r="J70" s="48"/>
    </row>
    <row r="71" spans="3:19" x14ac:dyDescent="0.25">
      <c r="C71" s="14"/>
      <c r="D71" s="23"/>
      <c r="E71" s="23"/>
      <c r="F71" s="23"/>
      <c r="G71" s="49"/>
      <c r="H71" s="23"/>
      <c r="I71" s="23"/>
      <c r="J71" s="28"/>
    </row>
    <row r="72" spans="3:19" x14ac:dyDescent="0.25">
      <c r="C72" s="22"/>
      <c r="D72" s="23"/>
      <c r="E72" s="23"/>
      <c r="F72" s="11"/>
      <c r="G72" s="23"/>
      <c r="H72" s="32" t="s">
        <v>32</v>
      </c>
      <c r="I72" s="31"/>
      <c r="J72" s="32">
        <f>+J69+J37</f>
        <v>861772.10177000007</v>
      </c>
    </row>
    <row r="73" spans="3:19" x14ac:dyDescent="0.25">
      <c r="C73" s="50" t="s">
        <v>28</v>
      </c>
      <c r="D73" s="23"/>
      <c r="E73" s="23"/>
      <c r="F73" s="11"/>
      <c r="G73" s="23"/>
      <c r="H73" s="24"/>
      <c r="I73" s="31"/>
      <c r="J73" s="51"/>
      <c r="S73">
        <f>J85/J90</f>
        <v>0.49589421714505988</v>
      </c>
    </row>
    <row r="74" spans="3:19" x14ac:dyDescent="0.25">
      <c r="C74" s="22" t="s">
        <v>390</v>
      </c>
      <c r="D74" s="23"/>
      <c r="E74" s="23"/>
      <c r="F74" s="11"/>
      <c r="G74" s="23"/>
      <c r="H74" s="24"/>
      <c r="I74" s="31"/>
      <c r="J74" s="24">
        <f>'EST COST (Sub-1)'!J59</f>
        <v>151073.39191999999</v>
      </c>
    </row>
    <row r="75" spans="3:19" x14ac:dyDescent="0.25">
      <c r="C75" s="22" t="s">
        <v>391</v>
      </c>
      <c r="D75" s="23"/>
      <c r="E75" s="23"/>
      <c r="F75" s="11"/>
      <c r="G75" s="23"/>
      <c r="H75" s="24"/>
      <c r="I75" s="31"/>
      <c r="J75" s="24">
        <f>'EST COST (Sub-2)'!J57</f>
        <v>374719.00483899994</v>
      </c>
    </row>
    <row r="76" spans="3:19" x14ac:dyDescent="0.25">
      <c r="C76" s="22" t="s">
        <v>392</v>
      </c>
      <c r="D76" s="23"/>
      <c r="E76" s="23"/>
      <c r="F76" s="11"/>
      <c r="G76" s="23"/>
      <c r="H76" s="24"/>
      <c r="I76" s="31"/>
      <c r="J76" s="24">
        <f>'EST COST (Sub-3)'!J56</f>
        <v>38786.488877999996</v>
      </c>
      <c r="S76">
        <f>1-S73</f>
        <v>0.50410578285494012</v>
      </c>
    </row>
    <row r="77" spans="3:19" x14ac:dyDescent="0.25">
      <c r="C77" s="22" t="s">
        <v>393</v>
      </c>
      <c r="D77" s="23"/>
      <c r="E77" s="23"/>
      <c r="F77" s="11"/>
      <c r="G77" s="23"/>
      <c r="H77" s="24"/>
      <c r="I77" s="31"/>
      <c r="J77" s="24">
        <f>'EST COST (Sub-4)'!J59</f>
        <v>102302.48583200001</v>
      </c>
    </row>
    <row r="78" spans="3:19" x14ac:dyDescent="0.25">
      <c r="C78" s="22" t="s">
        <v>394</v>
      </c>
      <c r="D78" s="23"/>
      <c r="E78" s="23"/>
      <c r="F78" s="11"/>
      <c r="G78" s="23"/>
      <c r="H78" s="24"/>
      <c r="I78" s="31"/>
      <c r="J78" s="24">
        <f>'EST COST (Sub-5)'!J56</f>
        <v>40339.609200000006</v>
      </c>
    </row>
    <row r="79" spans="3:19" x14ac:dyDescent="0.25">
      <c r="C79" s="22" t="s">
        <v>395</v>
      </c>
      <c r="D79" s="23"/>
      <c r="E79" s="23"/>
      <c r="F79" s="11"/>
      <c r="G79" s="23"/>
      <c r="H79" s="24"/>
      <c r="I79" s="31"/>
      <c r="J79" s="24">
        <f>'EST COST (Sub-6)'!J57</f>
        <v>18496.2886</v>
      </c>
    </row>
    <row r="80" spans="3:19" x14ac:dyDescent="0.25">
      <c r="C80" s="22" t="s">
        <v>420</v>
      </c>
      <c r="D80" s="23"/>
      <c r="E80" s="23"/>
      <c r="F80" s="22"/>
      <c r="G80" s="23"/>
      <c r="H80" s="24"/>
      <c r="I80" s="31"/>
      <c r="J80" s="24">
        <f>'EST COST (Sub-7)'!J61</f>
        <v>122017.36619999999</v>
      </c>
    </row>
    <row r="81" spans="3:10" hidden="1" x14ac:dyDescent="0.25">
      <c r="C81" s="71"/>
      <c r="D81" s="23"/>
      <c r="E81" s="23"/>
      <c r="F81" s="23"/>
      <c r="G81" s="23"/>
      <c r="H81" s="11"/>
      <c r="I81" s="11"/>
      <c r="J81" s="24"/>
    </row>
    <row r="82" spans="3:10" hidden="1" x14ac:dyDescent="0.25">
      <c r="C82" s="23"/>
      <c r="D82" s="23"/>
      <c r="E82" s="23"/>
      <c r="F82" s="23"/>
      <c r="G82" s="23"/>
      <c r="H82" s="23"/>
      <c r="I82" s="23"/>
      <c r="J82" s="48"/>
    </row>
    <row r="83" spans="3:10" x14ac:dyDescent="0.25">
      <c r="C83" s="34"/>
      <c r="D83" s="34"/>
      <c r="E83" s="34"/>
      <c r="F83" s="34"/>
      <c r="G83" s="34"/>
      <c r="H83" s="34"/>
      <c r="I83" s="34"/>
      <c r="J83" s="52"/>
    </row>
    <row r="84" spans="3:10" hidden="1" x14ac:dyDescent="0.25">
      <c r="C84" s="11"/>
      <c r="D84" s="11"/>
      <c r="E84" s="11"/>
      <c r="F84" s="11"/>
      <c r="G84" s="11"/>
      <c r="H84" s="11"/>
      <c r="I84" s="11"/>
      <c r="J84" s="53"/>
    </row>
    <row r="85" spans="3:10" x14ac:dyDescent="0.25">
      <c r="C85" s="13" t="s">
        <v>29</v>
      </c>
      <c r="D85" s="13"/>
      <c r="E85" s="13"/>
      <c r="F85" s="13"/>
      <c r="G85" s="13"/>
      <c r="H85" s="13"/>
      <c r="I85" s="13"/>
      <c r="J85" s="32">
        <f>SUM(J74:J83)</f>
        <v>847734.63546899986</v>
      </c>
    </row>
    <row r="86" spans="3:10" hidden="1" x14ac:dyDescent="0.25">
      <c r="C86" s="11"/>
      <c r="D86" s="11"/>
      <c r="E86" s="11"/>
      <c r="F86" s="11"/>
      <c r="G86" s="11"/>
      <c r="H86" s="11"/>
      <c r="I86" s="11"/>
      <c r="J86" s="32"/>
    </row>
    <row r="87" spans="3:10" x14ac:dyDescent="0.25">
      <c r="C87" s="11"/>
      <c r="D87" s="11"/>
      <c r="E87" s="11"/>
      <c r="F87" s="11"/>
      <c r="G87" s="11"/>
      <c r="H87" s="11"/>
      <c r="I87" s="11"/>
      <c r="J87" s="32"/>
    </row>
    <row r="88" spans="3:10" ht="15.6" x14ac:dyDescent="0.3">
      <c r="C88" s="11"/>
      <c r="D88" s="11"/>
      <c r="E88" s="11"/>
      <c r="F88" s="11"/>
      <c r="G88" s="11"/>
      <c r="H88" s="63" t="s">
        <v>30</v>
      </c>
      <c r="I88" s="14"/>
      <c r="J88" s="32">
        <f>J85+J72</f>
        <v>1709506.7372389999</v>
      </c>
    </row>
    <row r="89" spans="3:10" ht="14.4" thickBot="1" x14ac:dyDescent="0.3">
      <c r="C89" s="11"/>
      <c r="D89" s="11"/>
      <c r="E89" s="11"/>
      <c r="F89" s="11"/>
      <c r="G89" s="11"/>
      <c r="H89" s="11"/>
      <c r="I89" s="11"/>
      <c r="J89" s="12"/>
    </row>
    <row r="90" spans="3:10" ht="18" thickBot="1" x14ac:dyDescent="0.35">
      <c r="C90" s="54" t="s">
        <v>418</v>
      </c>
      <c r="D90" s="11"/>
      <c r="E90" s="11"/>
      <c r="F90" s="11"/>
      <c r="G90" s="11"/>
      <c r="H90" s="54" t="s">
        <v>31</v>
      </c>
      <c r="I90" s="11"/>
      <c r="J90" s="55">
        <f>ROUND(J88,0)</f>
        <v>1709507</v>
      </c>
    </row>
    <row r="91" spans="3:10" x14ac:dyDescent="0.25">
      <c r="C91" s="11"/>
      <c r="D91" s="11"/>
      <c r="E91" s="11"/>
      <c r="F91" s="11"/>
      <c r="G91" s="11"/>
      <c r="H91" s="11"/>
      <c r="I91" s="11"/>
      <c r="J91" s="12"/>
    </row>
    <row r="92" spans="3:10" x14ac:dyDescent="0.25">
      <c r="C92" s="11"/>
      <c r="D92" s="11"/>
      <c r="E92" s="11"/>
      <c r="F92" s="11"/>
      <c r="G92" s="11"/>
      <c r="H92" s="11"/>
      <c r="I92" s="11"/>
      <c r="J92" s="12"/>
    </row>
  </sheetData>
  <mergeCells count="3">
    <mergeCell ref="C2:J2"/>
    <mergeCell ref="C3:J3"/>
    <mergeCell ref="C4:J4"/>
  </mergeCells>
  <printOptions horizontalCentered="1"/>
  <pageMargins left="0.48" right="0.43" top="0.53" bottom="0.56999999999999995" header="0.3" footer="0.3"/>
  <pageSetup scale="81" orientation="portrait" r:id="rId1"/>
  <headerFooter>
    <oddFooter>&amp;L&amp;"Arial,Bold"&amp;14Exhibit D&amp;C&amp;"Arial,Bold"&amp;14Y-11834&amp;R&amp;"Arial,Bold"&amp;14Page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AE80"/>
  <sheetViews>
    <sheetView zoomScale="75" zoomScaleNormal="75" workbookViewId="0">
      <selection activeCell="AG34" sqref="AG34"/>
    </sheetView>
  </sheetViews>
  <sheetFormatPr defaultRowHeight="13.8" x14ac:dyDescent="0.25"/>
  <cols>
    <col min="1" max="1" width="6.69921875" customWidth="1"/>
    <col min="2" max="2" width="4.59765625" customWidth="1"/>
    <col min="4" max="4" width="5.69921875" customWidth="1"/>
    <col min="5" max="5" width="40.59765625" customWidth="1"/>
    <col min="6" max="6" width="14.19921875" customWidth="1"/>
    <col min="7" max="9" width="10.59765625" customWidth="1"/>
    <col min="10" max="11" width="0" hidden="1" customWidth="1"/>
    <col min="12" max="13" width="8.69921875" hidden="1" customWidth="1"/>
    <col min="14" max="25" width="0" hidden="1" customWidth="1"/>
    <col min="27" max="27" width="10.19921875" style="140" customWidth="1"/>
  </cols>
  <sheetData>
    <row r="5" spans="1:31" ht="36" customHeight="1" x14ac:dyDescent="0.3">
      <c r="A5" s="231" t="s">
        <v>387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</row>
    <row r="6" spans="1:31" ht="17.399999999999999" x14ac:dyDescent="0.3">
      <c r="A6" s="61" t="s">
        <v>396</v>
      </c>
    </row>
    <row r="7" spans="1:31" ht="17.399999999999999" hidden="1" x14ac:dyDescent="0.3">
      <c r="A7" s="1"/>
      <c r="B7" s="2"/>
      <c r="C7" s="2"/>
      <c r="D7" s="2"/>
      <c r="E7" s="2"/>
      <c r="F7" s="220">
        <f>'EST COST (Sub-1)'!P11</f>
        <v>346.74772000000002</v>
      </c>
      <c r="G7" s="220">
        <f>'EST COST (Sub-1)'!P12</f>
        <v>146.76815999999999</v>
      </c>
      <c r="H7" s="220">
        <f>'EST COST (Sub-1)'!P13</f>
        <v>69.254239999999996</v>
      </c>
      <c r="I7" s="220">
        <f>'EST COST (Sub-1)'!P14</f>
        <v>116.81093600000001</v>
      </c>
      <c r="J7" s="139"/>
      <c r="K7" s="139"/>
      <c r="L7" s="139"/>
      <c r="M7" s="139"/>
      <c r="N7" s="139"/>
      <c r="O7" s="139"/>
      <c r="AA7" s="57"/>
      <c r="AE7" s="213"/>
    </row>
    <row r="8" spans="1:31" s="164" customFormat="1" ht="18" thickBot="1" x14ac:dyDescent="0.35">
      <c r="A8" s="1" t="s">
        <v>0</v>
      </c>
      <c r="B8" s="2"/>
      <c r="C8" s="2"/>
      <c r="D8" s="2"/>
      <c r="E8" s="2"/>
      <c r="F8" s="220"/>
      <c r="G8" s="220"/>
      <c r="H8" s="220"/>
      <c r="I8" s="220"/>
      <c r="J8" s="139"/>
      <c r="K8" s="139"/>
      <c r="L8" s="139"/>
      <c r="M8" s="139"/>
      <c r="N8" s="139"/>
      <c r="O8" s="139"/>
      <c r="AA8" s="57"/>
      <c r="AE8" s="213"/>
    </row>
    <row r="9" spans="1:31" ht="27" thickBot="1" x14ac:dyDescent="0.3">
      <c r="A9" s="4" t="s">
        <v>2</v>
      </c>
      <c r="B9" s="4"/>
      <c r="C9" s="5"/>
      <c r="D9" s="6" t="s">
        <v>3</v>
      </c>
      <c r="E9" s="5" t="s">
        <v>4</v>
      </c>
      <c r="F9" s="173" t="s">
        <v>218</v>
      </c>
      <c r="G9" s="173" t="s">
        <v>219</v>
      </c>
      <c r="H9" s="173" t="s">
        <v>220</v>
      </c>
      <c r="I9" s="173" t="s">
        <v>221</v>
      </c>
      <c r="J9" s="88">
        <v>5</v>
      </c>
      <c r="K9" s="88">
        <v>6</v>
      </c>
      <c r="L9" s="88">
        <v>7</v>
      </c>
      <c r="M9" s="88">
        <v>8</v>
      </c>
      <c r="N9" s="88">
        <v>9</v>
      </c>
      <c r="O9" s="88">
        <v>10</v>
      </c>
      <c r="P9" s="88">
        <v>11</v>
      </c>
      <c r="Q9" s="88">
        <v>12</v>
      </c>
      <c r="R9" s="88">
        <v>13</v>
      </c>
      <c r="S9" s="88">
        <v>14</v>
      </c>
      <c r="T9" s="88">
        <v>15</v>
      </c>
      <c r="U9" s="88">
        <v>16</v>
      </c>
      <c r="V9" s="88">
        <v>17</v>
      </c>
      <c r="W9" s="88">
        <v>18</v>
      </c>
      <c r="X9" s="88">
        <v>19</v>
      </c>
      <c r="Y9" s="88">
        <v>20</v>
      </c>
      <c r="Z9" s="7" t="s">
        <v>5</v>
      </c>
      <c r="AA9" s="141" t="s">
        <v>319</v>
      </c>
    </row>
    <row r="10" spans="1:31" ht="26.4" x14ac:dyDescent="0.25">
      <c r="A10" s="8"/>
      <c r="B10" s="9"/>
      <c r="C10" s="9"/>
      <c r="D10" s="9"/>
      <c r="E10" s="9"/>
      <c r="F10" s="123" t="s">
        <v>226</v>
      </c>
      <c r="G10" s="123" t="s">
        <v>303</v>
      </c>
      <c r="H10" s="123" t="s">
        <v>304</v>
      </c>
      <c r="I10" s="123" t="s">
        <v>305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47"/>
    </row>
    <row r="11" spans="1:31" x14ac:dyDescent="0.25">
      <c r="A11" s="95" t="s">
        <v>145</v>
      </c>
      <c r="B11" s="96" t="s">
        <v>6</v>
      </c>
      <c r="C11" s="97"/>
      <c r="D11" s="97"/>
      <c r="E11" s="97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>
        <f>SUM(Z12:Z24)</f>
        <v>79</v>
      </c>
      <c r="AA11" s="142">
        <f>SUM(AA12:AA24)</f>
        <v>14705</v>
      </c>
    </row>
    <row r="12" spans="1:31" ht="15" hidden="1" x14ac:dyDescent="0.25">
      <c r="A12" s="100"/>
      <c r="B12" s="101">
        <v>1.1000000000000001</v>
      </c>
      <c r="C12" s="101" t="s">
        <v>6</v>
      </c>
      <c r="D12" s="101"/>
      <c r="E12" s="101"/>
      <c r="F12" s="103"/>
      <c r="G12" s="103"/>
      <c r="H12" s="103"/>
      <c r="I12" s="103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3">
        <f t="shared" ref="Z12:Z16" si="0">SUM(F12:Y12)</f>
        <v>0</v>
      </c>
      <c r="AA12" s="143">
        <f>ROUND(SUMPRODUCT($F$7:$Y$7,F12:Y12),0)</f>
        <v>0</v>
      </c>
    </row>
    <row r="13" spans="1:31" ht="15" hidden="1" x14ac:dyDescent="0.25">
      <c r="A13" s="100"/>
      <c r="B13" s="101">
        <v>1.2</v>
      </c>
      <c r="C13" s="104" t="s">
        <v>336</v>
      </c>
      <c r="D13" s="104"/>
      <c r="E13" s="101"/>
      <c r="F13" s="103"/>
      <c r="G13" s="103"/>
      <c r="H13" s="103"/>
      <c r="I13" s="103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3">
        <f t="shared" si="0"/>
        <v>0</v>
      </c>
      <c r="AA13" s="143">
        <f t="shared" ref="AA13:AA24" si="1">ROUND(SUMPRODUCT($F$7:$Y$7,F13:Y13),0)</f>
        <v>0</v>
      </c>
    </row>
    <row r="14" spans="1:31" hidden="1" x14ac:dyDescent="0.25">
      <c r="A14" s="105"/>
      <c r="B14" s="101">
        <v>1.3</v>
      </c>
      <c r="C14" s="101" t="s">
        <v>336</v>
      </c>
      <c r="D14" s="101"/>
      <c r="E14" s="101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>
        <f t="shared" si="0"/>
        <v>0</v>
      </c>
      <c r="AA14" s="143">
        <f t="shared" si="1"/>
        <v>0</v>
      </c>
    </row>
    <row r="15" spans="1:31" hidden="1" x14ac:dyDescent="0.25">
      <c r="A15" s="105"/>
      <c r="B15" s="101">
        <v>1.4</v>
      </c>
      <c r="C15" s="101" t="s">
        <v>36</v>
      </c>
      <c r="D15" s="101"/>
      <c r="E15" s="101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>
        <f t="shared" si="0"/>
        <v>0</v>
      </c>
      <c r="AA15" s="143">
        <f t="shared" si="1"/>
        <v>0</v>
      </c>
    </row>
    <row r="16" spans="1:31" hidden="1" x14ac:dyDescent="0.25">
      <c r="A16" s="105"/>
      <c r="B16" s="101">
        <v>1.5</v>
      </c>
      <c r="C16" s="101" t="s">
        <v>37</v>
      </c>
      <c r="D16" s="101"/>
      <c r="E16" s="101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>
        <f t="shared" si="0"/>
        <v>0</v>
      </c>
      <c r="AA16" s="143">
        <f t="shared" si="1"/>
        <v>0</v>
      </c>
    </row>
    <row r="17" spans="1:27" x14ac:dyDescent="0.25">
      <c r="A17" s="105"/>
      <c r="B17" s="101">
        <v>1.4</v>
      </c>
      <c r="C17" s="101" t="s">
        <v>38</v>
      </c>
      <c r="D17" s="101"/>
      <c r="E17" s="101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43">
        <f t="shared" si="1"/>
        <v>0</v>
      </c>
    </row>
    <row r="18" spans="1:27" x14ac:dyDescent="0.25">
      <c r="A18" s="105"/>
      <c r="B18" s="101"/>
      <c r="C18" s="106" t="s">
        <v>364</v>
      </c>
      <c r="D18" s="101"/>
      <c r="E18" s="101" t="s">
        <v>39</v>
      </c>
      <c r="F18" s="103"/>
      <c r="G18" s="103">
        <v>28</v>
      </c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>
        <f>SUM(F18:Y18)</f>
        <v>28</v>
      </c>
      <c r="AA18" s="143">
        <f t="shared" si="1"/>
        <v>4110</v>
      </c>
    </row>
    <row r="19" spans="1:27" x14ac:dyDescent="0.25">
      <c r="A19" s="105"/>
      <c r="B19" s="101"/>
      <c r="C19" s="106" t="s">
        <v>365</v>
      </c>
      <c r="D19" s="101"/>
      <c r="E19" s="101" t="s">
        <v>40</v>
      </c>
      <c r="F19" s="103">
        <v>12</v>
      </c>
      <c r="G19" s="103">
        <v>12</v>
      </c>
      <c r="H19" s="103">
        <v>0</v>
      </c>
      <c r="I19" s="103">
        <v>3</v>
      </c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>
        <f t="shared" ref="Z19:Z46" si="2">SUM(F19:Y19)</f>
        <v>27</v>
      </c>
      <c r="AA19" s="143">
        <f t="shared" si="1"/>
        <v>6273</v>
      </c>
    </row>
    <row r="20" spans="1:27" x14ac:dyDescent="0.25">
      <c r="A20" s="105"/>
      <c r="B20" s="101">
        <v>1.5</v>
      </c>
      <c r="C20" s="101" t="s">
        <v>43</v>
      </c>
      <c r="D20" s="101"/>
      <c r="E20" s="101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>
        <f t="shared" si="2"/>
        <v>0</v>
      </c>
      <c r="AA20" s="143">
        <f t="shared" si="1"/>
        <v>0</v>
      </c>
    </row>
    <row r="21" spans="1:27" x14ac:dyDescent="0.25">
      <c r="A21" s="105"/>
      <c r="B21" s="101">
        <v>1.6</v>
      </c>
      <c r="C21" s="101" t="s">
        <v>41</v>
      </c>
      <c r="D21" s="101"/>
      <c r="E21" s="101"/>
      <c r="F21" s="103">
        <v>4</v>
      </c>
      <c r="G21" s="103">
        <v>20</v>
      </c>
      <c r="H21" s="103">
        <v>0</v>
      </c>
      <c r="I21" s="103">
        <v>0</v>
      </c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>
        <f t="shared" si="2"/>
        <v>24</v>
      </c>
      <c r="AA21" s="143">
        <f t="shared" si="1"/>
        <v>4322</v>
      </c>
    </row>
    <row r="22" spans="1:27" x14ac:dyDescent="0.25">
      <c r="A22" s="105"/>
      <c r="B22" s="107">
        <v>1.7</v>
      </c>
      <c r="C22" s="101" t="s">
        <v>42</v>
      </c>
      <c r="D22" s="101"/>
      <c r="E22" s="101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>
        <f t="shared" si="2"/>
        <v>0</v>
      </c>
      <c r="AA22" s="143">
        <f t="shared" si="1"/>
        <v>0</v>
      </c>
    </row>
    <row r="23" spans="1:27" x14ac:dyDescent="0.25">
      <c r="A23" s="105"/>
      <c r="B23" s="107">
        <v>1.8</v>
      </c>
      <c r="C23" s="101" t="s">
        <v>44</v>
      </c>
      <c r="D23" s="101"/>
      <c r="E23" s="101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>
        <f t="shared" si="2"/>
        <v>0</v>
      </c>
      <c r="AA23" s="143">
        <f t="shared" si="1"/>
        <v>0</v>
      </c>
    </row>
    <row r="24" spans="1:27" hidden="1" x14ac:dyDescent="0.25">
      <c r="A24" s="105"/>
      <c r="B24" s="104">
        <v>1.1100000000000001</v>
      </c>
      <c r="C24" s="101" t="s">
        <v>7</v>
      </c>
      <c r="D24" s="101"/>
      <c r="E24" s="101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>
        <f t="shared" si="2"/>
        <v>0</v>
      </c>
      <c r="AA24" s="143">
        <f t="shared" si="1"/>
        <v>0</v>
      </c>
    </row>
    <row r="25" spans="1:27" x14ac:dyDescent="0.25">
      <c r="A25" s="95" t="s">
        <v>146</v>
      </c>
      <c r="B25" s="96" t="s">
        <v>45</v>
      </c>
      <c r="C25" s="97"/>
      <c r="D25" s="97"/>
      <c r="E25" s="97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>
        <f>SUM(Z26:Z35)</f>
        <v>1019</v>
      </c>
      <c r="AA25" s="142">
        <f>SUM(AA26:AA35)</f>
        <v>120301</v>
      </c>
    </row>
    <row r="26" spans="1:27" ht="15" x14ac:dyDescent="0.25">
      <c r="A26" s="100"/>
      <c r="B26" s="101">
        <v>2.1</v>
      </c>
      <c r="C26" s="101" t="s">
        <v>46</v>
      </c>
      <c r="D26" s="101"/>
      <c r="E26" s="101"/>
      <c r="F26" s="103">
        <v>6</v>
      </c>
      <c r="G26" s="103">
        <v>32</v>
      </c>
      <c r="H26" s="103">
        <v>0</v>
      </c>
      <c r="I26" s="103">
        <v>0</v>
      </c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3">
        <f t="shared" si="2"/>
        <v>38</v>
      </c>
      <c r="AA26" s="143">
        <f t="shared" ref="AA26:AA35" si="3">ROUND(SUMPRODUCT($F$7:$Y$7,F26:Y26),0)</f>
        <v>6777</v>
      </c>
    </row>
    <row r="27" spans="1:27" ht="15" x14ac:dyDescent="0.25">
      <c r="A27" s="100"/>
      <c r="B27" s="101">
        <v>2.2000000000000002</v>
      </c>
      <c r="C27" s="104" t="s">
        <v>94</v>
      </c>
      <c r="D27" s="104"/>
      <c r="E27" s="101"/>
      <c r="F27" s="103">
        <v>0</v>
      </c>
      <c r="G27" s="103">
        <v>60</v>
      </c>
      <c r="H27" s="103">
        <f>6*20</f>
        <v>120</v>
      </c>
      <c r="I27" s="103">
        <v>33</v>
      </c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65">
        <f t="shared" si="2"/>
        <v>213</v>
      </c>
      <c r="AA27" s="143">
        <f t="shared" si="3"/>
        <v>20971</v>
      </c>
    </row>
    <row r="28" spans="1:27" hidden="1" x14ac:dyDescent="0.25">
      <c r="A28" s="105"/>
      <c r="B28" s="101">
        <v>2.2999999999999998</v>
      </c>
      <c r="C28" s="101" t="s">
        <v>336</v>
      </c>
      <c r="D28" s="101"/>
      <c r="E28" s="101"/>
      <c r="F28" s="103">
        <v>0</v>
      </c>
      <c r="G28" s="103"/>
      <c r="H28" s="103">
        <v>0</v>
      </c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65">
        <f t="shared" si="2"/>
        <v>0</v>
      </c>
      <c r="AA28" s="143">
        <f t="shared" si="3"/>
        <v>0</v>
      </c>
    </row>
    <row r="29" spans="1:27" x14ac:dyDescent="0.25">
      <c r="A29" s="105"/>
      <c r="B29" s="101">
        <v>2.2999999999999998</v>
      </c>
      <c r="C29" s="101" t="s">
        <v>48</v>
      </c>
      <c r="D29" s="101"/>
      <c r="E29" s="101"/>
      <c r="F29" s="103">
        <v>10</v>
      </c>
      <c r="G29" s="103">
        <f>40+14+19</f>
        <v>73</v>
      </c>
      <c r="H29" s="103">
        <f>53+112+2</f>
        <v>167</v>
      </c>
      <c r="I29" s="103">
        <f>20+17+15</f>
        <v>52</v>
      </c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65">
        <f t="shared" si="2"/>
        <v>302</v>
      </c>
      <c r="AA29" s="143">
        <f t="shared" si="3"/>
        <v>31821</v>
      </c>
    </row>
    <row r="30" spans="1:27" hidden="1" x14ac:dyDescent="0.25">
      <c r="A30" s="105"/>
      <c r="B30" s="101">
        <v>2.5</v>
      </c>
      <c r="C30" s="101" t="s">
        <v>336</v>
      </c>
      <c r="D30" s="101"/>
      <c r="E30" s="101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65">
        <f t="shared" si="2"/>
        <v>0</v>
      </c>
      <c r="AA30" s="143">
        <f t="shared" si="3"/>
        <v>0</v>
      </c>
    </row>
    <row r="31" spans="1:27" x14ac:dyDescent="0.25">
      <c r="A31" s="105"/>
      <c r="B31" s="101">
        <v>2.4</v>
      </c>
      <c r="C31" s="101" t="s">
        <v>50</v>
      </c>
      <c r="D31" s="101"/>
      <c r="E31" s="101"/>
      <c r="F31" s="103">
        <v>0</v>
      </c>
      <c r="G31" s="103">
        <v>22</v>
      </c>
      <c r="H31" s="103">
        <v>26</v>
      </c>
      <c r="I31" s="103">
        <v>0</v>
      </c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65">
        <f t="shared" si="2"/>
        <v>48</v>
      </c>
      <c r="AA31" s="143">
        <f t="shared" si="3"/>
        <v>5030</v>
      </c>
    </row>
    <row r="32" spans="1:27" hidden="1" x14ac:dyDescent="0.25">
      <c r="A32" s="105"/>
      <c r="B32" s="101">
        <v>2.7</v>
      </c>
      <c r="C32" s="101" t="s">
        <v>336</v>
      </c>
      <c r="D32" s="101"/>
      <c r="E32" s="101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65">
        <f t="shared" si="2"/>
        <v>0</v>
      </c>
      <c r="AA32" s="143">
        <f t="shared" si="3"/>
        <v>0</v>
      </c>
    </row>
    <row r="33" spans="1:28" x14ac:dyDescent="0.25">
      <c r="A33" s="105"/>
      <c r="B33" s="101">
        <v>2.5</v>
      </c>
      <c r="C33" s="101" t="s">
        <v>52</v>
      </c>
      <c r="D33" s="101"/>
      <c r="E33" s="101"/>
      <c r="F33" s="103">
        <v>6</v>
      </c>
      <c r="G33" s="103">
        <v>120</v>
      </c>
      <c r="H33" s="103">
        <v>26</v>
      </c>
      <c r="I33" s="103">
        <v>30</v>
      </c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65">
        <f t="shared" si="2"/>
        <v>182</v>
      </c>
      <c r="AA33" s="143">
        <f t="shared" si="3"/>
        <v>24998</v>
      </c>
    </row>
    <row r="34" spans="1:28" x14ac:dyDescent="0.25">
      <c r="A34" s="105"/>
      <c r="B34" s="101">
        <v>2.6</v>
      </c>
      <c r="C34" s="101" t="s">
        <v>331</v>
      </c>
      <c r="D34" s="101"/>
      <c r="E34" s="101"/>
      <c r="F34" s="103">
        <v>7</v>
      </c>
      <c r="G34" s="103">
        <v>70</v>
      </c>
      <c r="H34" s="103">
        <v>49</v>
      </c>
      <c r="I34" s="103">
        <v>7</v>
      </c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65">
        <f t="shared" si="2"/>
        <v>133</v>
      </c>
      <c r="AA34" s="143">
        <f t="shared" si="3"/>
        <v>16912</v>
      </c>
      <c r="AB34" s="164" t="s">
        <v>27</v>
      </c>
    </row>
    <row r="35" spans="1:28" x14ac:dyDescent="0.25">
      <c r="A35" s="105"/>
      <c r="B35" s="107">
        <v>2.7</v>
      </c>
      <c r="C35" s="101" t="s">
        <v>54</v>
      </c>
      <c r="D35" s="101"/>
      <c r="E35" s="101"/>
      <c r="F35" s="103">
        <v>8</v>
      </c>
      <c r="G35" s="103">
        <v>45</v>
      </c>
      <c r="H35" s="103">
        <v>30</v>
      </c>
      <c r="I35" s="103">
        <v>20</v>
      </c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65">
        <f t="shared" si="2"/>
        <v>103</v>
      </c>
      <c r="AA35" s="143">
        <f t="shared" si="3"/>
        <v>13792</v>
      </c>
    </row>
    <row r="36" spans="1:28" hidden="1" x14ac:dyDescent="0.25">
      <c r="A36" s="95" t="s">
        <v>147</v>
      </c>
      <c r="B36" s="96" t="s">
        <v>95</v>
      </c>
      <c r="C36" s="97"/>
      <c r="D36" s="97"/>
      <c r="E36" s="97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>
        <f>SUM(Z37:Z41)</f>
        <v>0</v>
      </c>
      <c r="AA36" s="142">
        <f>SUM(AA37:AA41)</f>
        <v>0</v>
      </c>
    </row>
    <row r="37" spans="1:28" hidden="1" x14ac:dyDescent="0.25">
      <c r="A37" s="100"/>
      <c r="B37" s="101">
        <v>3.1</v>
      </c>
      <c r="C37" s="101" t="s">
        <v>58</v>
      </c>
      <c r="D37" s="101"/>
      <c r="E37" s="101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>
        <f t="shared" si="2"/>
        <v>0</v>
      </c>
      <c r="AA37" s="143">
        <f t="shared" ref="AA37:AA41" si="4">ROUND(SUMPRODUCT($F$7:$Y$7,F37:Y37),0)</f>
        <v>0</v>
      </c>
    </row>
    <row r="38" spans="1:28" hidden="1" x14ac:dyDescent="0.25">
      <c r="A38" s="105"/>
      <c r="B38" s="101">
        <v>3.2</v>
      </c>
      <c r="C38" s="101" t="s">
        <v>55</v>
      </c>
      <c r="D38" s="101"/>
      <c r="E38" s="101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>
        <f t="shared" si="2"/>
        <v>0</v>
      </c>
      <c r="AA38" s="143">
        <f t="shared" si="4"/>
        <v>0</v>
      </c>
    </row>
    <row r="39" spans="1:28" hidden="1" x14ac:dyDescent="0.25">
      <c r="A39" s="105"/>
      <c r="B39" s="101">
        <v>3.3</v>
      </c>
      <c r="C39" s="101" t="s">
        <v>59</v>
      </c>
      <c r="D39" s="101"/>
      <c r="E39" s="101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>
        <f t="shared" si="2"/>
        <v>0</v>
      </c>
      <c r="AA39" s="143">
        <f t="shared" si="4"/>
        <v>0</v>
      </c>
    </row>
    <row r="40" spans="1:28" hidden="1" x14ac:dyDescent="0.25">
      <c r="A40" s="105"/>
      <c r="B40" s="101">
        <v>3.4</v>
      </c>
      <c r="C40" s="101" t="s">
        <v>56</v>
      </c>
      <c r="D40" s="101"/>
      <c r="E40" s="101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>
        <f t="shared" si="2"/>
        <v>0</v>
      </c>
      <c r="AA40" s="143">
        <f t="shared" si="4"/>
        <v>0</v>
      </c>
    </row>
    <row r="41" spans="1:28" hidden="1" x14ac:dyDescent="0.25">
      <c r="A41" s="105"/>
      <c r="B41" s="101">
        <v>3.5</v>
      </c>
      <c r="C41" s="101" t="s">
        <v>57</v>
      </c>
      <c r="D41" s="101"/>
      <c r="E41" s="101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>
        <f t="shared" si="2"/>
        <v>0</v>
      </c>
      <c r="AA41" s="143">
        <f t="shared" si="4"/>
        <v>0</v>
      </c>
    </row>
    <row r="42" spans="1:28" hidden="1" x14ac:dyDescent="0.25">
      <c r="A42" s="95" t="s">
        <v>148</v>
      </c>
      <c r="B42" s="96" t="s">
        <v>60</v>
      </c>
      <c r="C42" s="97"/>
      <c r="D42" s="97"/>
      <c r="E42" s="97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>
        <f>SUM(Z43:Z46)</f>
        <v>0</v>
      </c>
      <c r="AA42" s="142">
        <f>SUM(AA43:AA46)</f>
        <v>0</v>
      </c>
    </row>
    <row r="43" spans="1:28" hidden="1" x14ac:dyDescent="0.25">
      <c r="A43" s="100"/>
      <c r="B43" s="101">
        <v>4.0999999999999996</v>
      </c>
      <c r="C43" s="101" t="s">
        <v>61</v>
      </c>
      <c r="D43" s="101"/>
      <c r="E43" s="101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>
        <f t="shared" si="2"/>
        <v>0</v>
      </c>
      <c r="AA43" s="143">
        <f t="shared" ref="AA43:AA46" si="5">ROUND(SUMPRODUCT($F$7:$Y$7,F43:Y43),0)</f>
        <v>0</v>
      </c>
    </row>
    <row r="44" spans="1:28" hidden="1" x14ac:dyDescent="0.25">
      <c r="A44" s="105"/>
      <c r="B44" s="101">
        <v>4.2</v>
      </c>
      <c r="C44" s="101" t="s">
        <v>96</v>
      </c>
      <c r="D44" s="101"/>
      <c r="E44" s="101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>
        <f t="shared" si="2"/>
        <v>0</v>
      </c>
      <c r="AA44" s="143">
        <f t="shared" si="5"/>
        <v>0</v>
      </c>
    </row>
    <row r="45" spans="1:28" hidden="1" x14ac:dyDescent="0.25">
      <c r="A45" s="105"/>
      <c r="B45" s="101">
        <v>4.3</v>
      </c>
      <c r="C45" s="101" t="s">
        <v>62</v>
      </c>
      <c r="D45" s="101"/>
      <c r="E45" s="101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>
        <f t="shared" si="2"/>
        <v>0</v>
      </c>
      <c r="AA45" s="143">
        <f t="shared" si="5"/>
        <v>0</v>
      </c>
    </row>
    <row r="46" spans="1:28" hidden="1" x14ac:dyDescent="0.25">
      <c r="A46" s="105"/>
      <c r="B46" s="101">
        <v>4.4000000000000004</v>
      </c>
      <c r="C46" s="101" t="s">
        <v>63</v>
      </c>
      <c r="D46" s="101"/>
      <c r="E46" s="101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>
        <f t="shared" si="2"/>
        <v>0</v>
      </c>
      <c r="AA46" s="143">
        <f t="shared" si="5"/>
        <v>0</v>
      </c>
    </row>
    <row r="47" spans="1:28" hidden="1" x14ac:dyDescent="0.25">
      <c r="A47" s="95" t="s">
        <v>149</v>
      </c>
      <c r="B47" s="96" t="s">
        <v>64</v>
      </c>
      <c r="C47" s="97"/>
      <c r="D47" s="97"/>
      <c r="E47" s="97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>
        <f>SUM(Z48:Z51)</f>
        <v>0</v>
      </c>
      <c r="AA47" s="142">
        <f>SUM(AA48:AA51)</f>
        <v>0</v>
      </c>
    </row>
    <row r="48" spans="1:28" hidden="1" x14ac:dyDescent="0.25">
      <c r="A48" s="100"/>
      <c r="B48" s="101">
        <v>5.0999999999999996</v>
      </c>
      <c r="C48" s="101" t="s">
        <v>65</v>
      </c>
      <c r="D48" s="101"/>
      <c r="E48" s="101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43">
        <f t="shared" ref="AA48:AA51" si="6">ROUND(SUMPRODUCT($F$7:$Y$7,F48:Y48),0)</f>
        <v>0</v>
      </c>
    </row>
    <row r="49" spans="1:28" hidden="1" x14ac:dyDescent="0.25">
      <c r="A49" s="105"/>
      <c r="B49" s="101"/>
      <c r="C49" s="101" t="s">
        <v>103</v>
      </c>
      <c r="D49" s="101"/>
      <c r="E49" s="101" t="s">
        <v>66</v>
      </c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>
        <f t="shared" ref="Z49:Z68" si="7">SUM(F49:Y49)</f>
        <v>0</v>
      </c>
      <c r="AA49" s="143">
        <f t="shared" si="6"/>
        <v>0</v>
      </c>
    </row>
    <row r="50" spans="1:28" hidden="1" x14ac:dyDescent="0.25">
      <c r="A50" s="105"/>
      <c r="B50" s="101"/>
      <c r="C50" s="101" t="s">
        <v>104</v>
      </c>
      <c r="D50" s="101"/>
      <c r="E50" s="101" t="s">
        <v>67</v>
      </c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>
        <f t="shared" si="7"/>
        <v>0</v>
      </c>
      <c r="AA50" s="143">
        <f t="shared" si="6"/>
        <v>0</v>
      </c>
    </row>
    <row r="51" spans="1:28" hidden="1" x14ac:dyDescent="0.25">
      <c r="A51" s="105"/>
      <c r="B51" s="101"/>
      <c r="C51" s="101" t="s">
        <v>105</v>
      </c>
      <c r="D51" s="101"/>
      <c r="E51" s="101" t="s">
        <v>68</v>
      </c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>
        <f t="shared" si="7"/>
        <v>0</v>
      </c>
      <c r="AA51" s="143">
        <f t="shared" si="6"/>
        <v>0</v>
      </c>
    </row>
    <row r="52" spans="1:28" x14ac:dyDescent="0.25">
      <c r="A52" s="95" t="s">
        <v>150</v>
      </c>
      <c r="B52" s="96" t="s">
        <v>69</v>
      </c>
      <c r="C52" s="97"/>
      <c r="D52" s="97"/>
      <c r="E52" s="97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>
        <f>SUM(Z53:Z62)</f>
        <v>64</v>
      </c>
      <c r="AA52" s="142">
        <f>SUM(AA53:AA62)</f>
        <v>9688</v>
      </c>
    </row>
    <row r="53" spans="1:28" x14ac:dyDescent="0.25">
      <c r="A53" s="100"/>
      <c r="B53" s="101">
        <v>6.1</v>
      </c>
      <c r="C53" s="101" t="s">
        <v>70</v>
      </c>
      <c r="D53" s="101"/>
      <c r="E53" s="101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>
        <f t="shared" si="7"/>
        <v>0</v>
      </c>
      <c r="AA53" s="143">
        <f t="shared" ref="AA53:AA62" si="8">ROUND(SUMPRODUCT($F$7:$Y$7,F53:Y53),0)</f>
        <v>0</v>
      </c>
    </row>
    <row r="54" spans="1:28" x14ac:dyDescent="0.25">
      <c r="A54" s="105"/>
      <c r="B54" s="101">
        <v>6.2</v>
      </c>
      <c r="C54" s="101" t="s">
        <v>97</v>
      </c>
      <c r="D54" s="101"/>
      <c r="E54" s="101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>
        <f t="shared" si="7"/>
        <v>0</v>
      </c>
      <c r="AA54" s="143">
        <f t="shared" si="8"/>
        <v>0</v>
      </c>
    </row>
    <row r="55" spans="1:28" hidden="1" x14ac:dyDescent="0.25">
      <c r="A55" s="105"/>
      <c r="B55" s="101"/>
      <c r="C55" s="101" t="s">
        <v>109</v>
      </c>
      <c r="D55" s="101"/>
      <c r="E55" s="101" t="s">
        <v>117</v>
      </c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>
        <f t="shared" si="7"/>
        <v>0</v>
      </c>
      <c r="AA55" s="143">
        <f t="shared" si="8"/>
        <v>0</v>
      </c>
    </row>
    <row r="56" spans="1:28" hidden="1" x14ac:dyDescent="0.25">
      <c r="A56" s="105"/>
      <c r="B56" s="101"/>
      <c r="C56" s="101" t="s">
        <v>110</v>
      </c>
      <c r="D56" s="101"/>
      <c r="E56" s="101" t="s">
        <v>118</v>
      </c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>
        <f t="shared" si="7"/>
        <v>0</v>
      </c>
      <c r="AA56" s="143">
        <f t="shared" si="8"/>
        <v>0</v>
      </c>
    </row>
    <row r="57" spans="1:28" hidden="1" x14ac:dyDescent="0.25">
      <c r="A57" s="105"/>
      <c r="B57" s="101"/>
      <c r="C57" s="101" t="s">
        <v>111</v>
      </c>
      <c r="D57" s="101"/>
      <c r="E57" s="101" t="s">
        <v>119</v>
      </c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>
        <f t="shared" si="7"/>
        <v>0</v>
      </c>
      <c r="AA57" s="143">
        <f t="shared" si="8"/>
        <v>0</v>
      </c>
    </row>
    <row r="58" spans="1:28" x14ac:dyDescent="0.25">
      <c r="A58" s="105"/>
      <c r="B58" s="101"/>
      <c r="C58" s="101" t="s">
        <v>112</v>
      </c>
      <c r="D58" s="101"/>
      <c r="E58" s="101" t="s">
        <v>121</v>
      </c>
      <c r="F58" s="103">
        <v>5</v>
      </c>
      <c r="G58" s="103">
        <v>10</v>
      </c>
      <c r="H58" s="103">
        <v>10</v>
      </c>
      <c r="I58" s="103">
        <v>0</v>
      </c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>
        <f>SUM(F58:Y58)</f>
        <v>25</v>
      </c>
      <c r="AA58" s="143">
        <f t="shared" si="8"/>
        <v>3894</v>
      </c>
      <c r="AB58" s="164"/>
    </row>
    <row r="59" spans="1:28" hidden="1" x14ac:dyDescent="0.25">
      <c r="A59" s="105"/>
      <c r="B59" s="101"/>
      <c r="C59" s="101" t="s">
        <v>113</v>
      </c>
      <c r="D59" s="101"/>
      <c r="E59" s="101" t="s">
        <v>120</v>
      </c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>
        <f t="shared" si="7"/>
        <v>0</v>
      </c>
      <c r="AA59" s="143">
        <f t="shared" si="8"/>
        <v>0</v>
      </c>
    </row>
    <row r="60" spans="1:28" hidden="1" x14ac:dyDescent="0.25">
      <c r="A60" s="105"/>
      <c r="B60" s="101"/>
      <c r="C60" s="101" t="s">
        <v>114</v>
      </c>
      <c r="D60" s="101"/>
      <c r="E60" s="101" t="s">
        <v>122</v>
      </c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>
        <f t="shared" si="7"/>
        <v>0</v>
      </c>
      <c r="AA60" s="143">
        <f t="shared" si="8"/>
        <v>0</v>
      </c>
    </row>
    <row r="61" spans="1:28" x14ac:dyDescent="0.25">
      <c r="A61" s="105"/>
      <c r="B61" s="101"/>
      <c r="C61" s="101" t="s">
        <v>115</v>
      </c>
      <c r="D61" s="101"/>
      <c r="E61" s="101" t="s">
        <v>123</v>
      </c>
      <c r="F61" s="103">
        <v>5</v>
      </c>
      <c r="G61" s="103">
        <v>22</v>
      </c>
      <c r="H61" s="103">
        <v>12</v>
      </c>
      <c r="I61" s="103">
        <v>0</v>
      </c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>
        <f>SUM(F61:Y61)</f>
        <v>39</v>
      </c>
      <c r="AA61" s="143">
        <f t="shared" si="8"/>
        <v>5794</v>
      </c>
      <c r="AB61" s="164"/>
    </row>
    <row r="62" spans="1:28" x14ac:dyDescent="0.25">
      <c r="A62" s="105"/>
      <c r="B62" s="101"/>
      <c r="C62" s="101" t="s">
        <v>116</v>
      </c>
      <c r="D62" s="101"/>
      <c r="E62" s="101" t="s">
        <v>124</v>
      </c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>
        <f t="shared" si="7"/>
        <v>0</v>
      </c>
      <c r="AA62" s="143">
        <f t="shared" si="8"/>
        <v>0</v>
      </c>
    </row>
    <row r="63" spans="1:28" hidden="1" x14ac:dyDescent="0.25">
      <c r="A63" s="95" t="s">
        <v>151</v>
      </c>
      <c r="B63" s="96" t="s">
        <v>98</v>
      </c>
      <c r="C63" s="97"/>
      <c r="D63" s="97"/>
      <c r="E63" s="97"/>
      <c r="F63" s="99" t="str">
        <f>IF(SUM(F64:F66)=0,"",(F64:F66))</f>
        <v/>
      </c>
      <c r="G63" s="99" t="str">
        <f t="shared" ref="G63:Y63" si="9">IF(SUM(G64:G66)=0,"",(G64:G66))</f>
        <v/>
      </c>
      <c r="H63" s="99" t="str">
        <f t="shared" si="9"/>
        <v/>
      </c>
      <c r="I63" s="99" t="str">
        <f t="shared" si="9"/>
        <v/>
      </c>
      <c r="J63" s="99" t="str">
        <f t="shared" si="9"/>
        <v/>
      </c>
      <c r="K63" s="99" t="str">
        <f t="shared" si="9"/>
        <v/>
      </c>
      <c r="L63" s="99" t="str">
        <f t="shared" si="9"/>
        <v/>
      </c>
      <c r="M63" s="99" t="str">
        <f t="shared" si="9"/>
        <v/>
      </c>
      <c r="N63" s="99" t="str">
        <f t="shared" si="9"/>
        <v/>
      </c>
      <c r="O63" s="99" t="str">
        <f t="shared" si="9"/>
        <v/>
      </c>
      <c r="P63" s="99" t="str">
        <f t="shared" si="9"/>
        <v/>
      </c>
      <c r="Q63" s="99" t="str">
        <f t="shared" si="9"/>
        <v/>
      </c>
      <c r="R63" s="99" t="str">
        <f t="shared" si="9"/>
        <v/>
      </c>
      <c r="S63" s="99" t="str">
        <f t="shared" si="9"/>
        <v/>
      </c>
      <c r="T63" s="99" t="str">
        <f t="shared" si="9"/>
        <v/>
      </c>
      <c r="U63" s="99" t="str">
        <f t="shared" si="9"/>
        <v/>
      </c>
      <c r="V63" s="99" t="str">
        <f t="shared" si="9"/>
        <v/>
      </c>
      <c r="W63" s="99" t="str">
        <f t="shared" si="9"/>
        <v/>
      </c>
      <c r="X63" s="99" t="str">
        <f t="shared" si="9"/>
        <v/>
      </c>
      <c r="Y63" s="99" t="str">
        <f t="shared" si="9"/>
        <v/>
      </c>
      <c r="Z63" s="99">
        <f>SUM(Z64:Z66)</f>
        <v>0</v>
      </c>
      <c r="AA63" s="142">
        <f>SUM(AA64:AA66)</f>
        <v>0</v>
      </c>
    </row>
    <row r="64" spans="1:28" hidden="1" x14ac:dyDescent="0.25">
      <c r="A64" s="100"/>
      <c r="B64" s="101">
        <v>7.1</v>
      </c>
      <c r="C64" s="101" t="s">
        <v>71</v>
      </c>
      <c r="D64" s="101"/>
      <c r="E64" s="101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>
        <f t="shared" si="7"/>
        <v>0</v>
      </c>
      <c r="AA64" s="143">
        <f t="shared" ref="AA64:AA66" si="10">ROUND(SUMPRODUCT($F$7:$Y$7,F64:Y64),0)</f>
        <v>0</v>
      </c>
    </row>
    <row r="65" spans="1:27" hidden="1" x14ac:dyDescent="0.25">
      <c r="A65" s="105"/>
      <c r="B65" s="101">
        <v>7.2</v>
      </c>
      <c r="C65" s="101" t="s">
        <v>72</v>
      </c>
      <c r="D65" s="101"/>
      <c r="E65" s="101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>
        <f t="shared" si="7"/>
        <v>0</v>
      </c>
      <c r="AA65" s="143">
        <f t="shared" si="10"/>
        <v>0</v>
      </c>
    </row>
    <row r="66" spans="1:27" hidden="1" x14ac:dyDescent="0.25">
      <c r="A66" s="105"/>
      <c r="B66" s="101">
        <v>7.3</v>
      </c>
      <c r="C66" s="101" t="s">
        <v>73</v>
      </c>
      <c r="D66" s="101"/>
      <c r="E66" s="101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>
        <f t="shared" si="7"/>
        <v>0</v>
      </c>
      <c r="AA66" s="143">
        <f t="shared" si="10"/>
        <v>0</v>
      </c>
    </row>
    <row r="67" spans="1:27" hidden="1" x14ac:dyDescent="0.25">
      <c r="A67" s="95" t="s">
        <v>152</v>
      </c>
      <c r="B67" s="96" t="s">
        <v>99</v>
      </c>
      <c r="C67" s="97"/>
      <c r="D67" s="97"/>
      <c r="E67" s="97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9">
        <f>SUM(Z68:Z73)</f>
        <v>0</v>
      </c>
      <c r="AA67" s="142">
        <f>SUM(AA68:AA73)</f>
        <v>0</v>
      </c>
    </row>
    <row r="68" spans="1:27" hidden="1" x14ac:dyDescent="0.25">
      <c r="A68" s="100"/>
      <c r="B68" s="101">
        <v>8.1</v>
      </c>
      <c r="C68" s="101" t="s">
        <v>74</v>
      </c>
      <c r="D68" s="101"/>
      <c r="E68" s="101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>
        <f t="shared" si="7"/>
        <v>0</v>
      </c>
      <c r="AA68" s="143">
        <f t="shared" ref="AA68:AA73" si="11">ROUND(SUMPRODUCT($F$7:$Y$7,F68:Y68),0)</f>
        <v>0</v>
      </c>
    </row>
    <row r="69" spans="1:27" hidden="1" x14ac:dyDescent="0.25">
      <c r="A69" s="105"/>
      <c r="B69" s="101">
        <v>8.1999999999999993</v>
      </c>
      <c r="C69" s="101" t="s">
        <v>75</v>
      </c>
      <c r="D69" s="101"/>
      <c r="E69" s="101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43">
        <f t="shared" si="11"/>
        <v>0</v>
      </c>
    </row>
    <row r="70" spans="1:27" hidden="1" x14ac:dyDescent="0.25">
      <c r="A70" s="105"/>
      <c r="B70" s="101"/>
      <c r="C70" s="106" t="s">
        <v>139</v>
      </c>
      <c r="D70" s="101"/>
      <c r="E70" s="101" t="s">
        <v>76</v>
      </c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>
        <f t="shared" ref="Z70:Z73" si="12">SUM(F70:Y70)</f>
        <v>0</v>
      </c>
      <c r="AA70" s="143">
        <f t="shared" si="11"/>
        <v>0</v>
      </c>
    </row>
    <row r="71" spans="1:27" hidden="1" x14ac:dyDescent="0.25">
      <c r="A71" s="105"/>
      <c r="B71" s="101"/>
      <c r="C71" s="106" t="s">
        <v>140</v>
      </c>
      <c r="D71" s="101"/>
      <c r="E71" s="101" t="s">
        <v>77</v>
      </c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>
        <f t="shared" si="12"/>
        <v>0</v>
      </c>
      <c r="AA71" s="143">
        <f t="shared" si="11"/>
        <v>0</v>
      </c>
    </row>
    <row r="72" spans="1:27" hidden="1" x14ac:dyDescent="0.25">
      <c r="A72" s="105"/>
      <c r="B72" s="101"/>
      <c r="C72" s="106" t="s">
        <v>141</v>
      </c>
      <c r="D72" s="101"/>
      <c r="E72" s="101" t="s">
        <v>78</v>
      </c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>
        <f t="shared" si="12"/>
        <v>0</v>
      </c>
      <c r="AA72" s="143">
        <f t="shared" si="11"/>
        <v>0</v>
      </c>
    </row>
    <row r="73" spans="1:27" hidden="1" x14ac:dyDescent="0.25">
      <c r="A73" s="105"/>
      <c r="B73" s="101"/>
      <c r="C73" s="106" t="s">
        <v>142</v>
      </c>
      <c r="D73" s="101"/>
      <c r="E73" s="101" t="s">
        <v>79</v>
      </c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>
        <f t="shared" si="12"/>
        <v>0</v>
      </c>
      <c r="AA73" s="143">
        <f t="shared" si="11"/>
        <v>0</v>
      </c>
    </row>
    <row r="74" spans="1:27" s="164" customFormat="1" hidden="1" x14ac:dyDescent="0.25">
      <c r="A74" s="105"/>
      <c r="B74" s="106">
        <v>8.3000000000000007</v>
      </c>
      <c r="C74" s="106" t="s">
        <v>306</v>
      </c>
      <c r="D74" s="106"/>
      <c r="E74" s="106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>
        <f t="shared" ref="Z74:Z77" si="13">SUM(F74:Y74)</f>
        <v>0</v>
      </c>
      <c r="AA74" s="143">
        <f t="shared" ref="AA74:AA77" si="14">ROUND(SUMPRODUCT($F$7:$Y$7,F74:Y74),0)</f>
        <v>0</v>
      </c>
    </row>
    <row r="75" spans="1:27" s="164" customFormat="1" hidden="1" x14ac:dyDescent="0.25">
      <c r="A75" s="105"/>
      <c r="B75" s="106"/>
      <c r="C75" s="106" t="s">
        <v>307</v>
      </c>
      <c r="D75" s="106"/>
      <c r="E75" s="106" t="s">
        <v>308</v>
      </c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>
        <f t="shared" si="13"/>
        <v>0</v>
      </c>
      <c r="AA75" s="143">
        <f t="shared" si="14"/>
        <v>0</v>
      </c>
    </row>
    <row r="76" spans="1:27" s="164" customFormat="1" hidden="1" x14ac:dyDescent="0.25">
      <c r="A76" s="105"/>
      <c r="B76" s="106"/>
      <c r="C76" s="106" t="s">
        <v>309</v>
      </c>
      <c r="D76" s="106"/>
      <c r="E76" s="106" t="s">
        <v>310</v>
      </c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>
        <f t="shared" si="13"/>
        <v>0</v>
      </c>
      <c r="AA76" s="143">
        <f t="shared" si="14"/>
        <v>0</v>
      </c>
    </row>
    <row r="77" spans="1:27" s="164" customFormat="1" hidden="1" x14ac:dyDescent="0.25">
      <c r="A77" s="105"/>
      <c r="B77" s="106"/>
      <c r="C77" s="106" t="s">
        <v>311</v>
      </c>
      <c r="D77" s="106"/>
      <c r="E77" s="106" t="s">
        <v>312</v>
      </c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>
        <f t="shared" si="13"/>
        <v>0</v>
      </c>
      <c r="AA77" s="143">
        <f t="shared" si="14"/>
        <v>0</v>
      </c>
    </row>
    <row r="78" spans="1:27" x14ac:dyDescent="0.25">
      <c r="A78" s="95"/>
      <c r="B78" s="96"/>
      <c r="C78" s="97"/>
      <c r="D78" s="97"/>
      <c r="E78" s="97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9"/>
      <c r="AA78" s="142"/>
    </row>
    <row r="79" spans="1:27" x14ac:dyDescent="0.25">
      <c r="A79" s="100"/>
      <c r="B79" s="101"/>
      <c r="C79" s="101"/>
      <c r="D79" s="101"/>
      <c r="E79" s="101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43"/>
    </row>
    <row r="80" spans="1:27" ht="16.2" thickBot="1" x14ac:dyDescent="0.35">
      <c r="A80" s="108"/>
      <c r="B80" s="109"/>
      <c r="C80" s="109"/>
      <c r="D80" s="109"/>
      <c r="E80" s="110" t="s">
        <v>30</v>
      </c>
      <c r="F80" s="111">
        <f t="shared" ref="F80:R80" si="15">SUM(F11:F79)</f>
        <v>63</v>
      </c>
      <c r="G80" s="111">
        <f t="shared" si="15"/>
        <v>514</v>
      </c>
      <c r="H80" s="111">
        <f t="shared" si="15"/>
        <v>440</v>
      </c>
      <c r="I80" s="111">
        <f t="shared" si="15"/>
        <v>145</v>
      </c>
      <c r="J80" s="111">
        <f t="shared" si="15"/>
        <v>0</v>
      </c>
      <c r="K80" s="111">
        <f t="shared" si="15"/>
        <v>0</v>
      </c>
      <c r="L80" s="111">
        <f t="shared" si="15"/>
        <v>0</v>
      </c>
      <c r="M80" s="111">
        <f t="shared" si="15"/>
        <v>0</v>
      </c>
      <c r="N80" s="111">
        <f t="shared" si="15"/>
        <v>0</v>
      </c>
      <c r="O80" s="111">
        <f t="shared" si="15"/>
        <v>0</v>
      </c>
      <c r="P80" s="111">
        <f t="shared" si="15"/>
        <v>0</v>
      </c>
      <c r="Q80" s="111">
        <f t="shared" si="15"/>
        <v>0</v>
      </c>
      <c r="R80" s="111">
        <f t="shared" si="15"/>
        <v>0</v>
      </c>
      <c r="S80" s="111">
        <f>SUM(S11:S79)</f>
        <v>0</v>
      </c>
      <c r="T80" s="111">
        <f t="shared" ref="T80:Y80" si="16">SUM(T11:T79)</f>
        <v>0</v>
      </c>
      <c r="U80" s="111">
        <f t="shared" si="16"/>
        <v>0</v>
      </c>
      <c r="V80" s="111">
        <f t="shared" si="16"/>
        <v>0</v>
      </c>
      <c r="W80" s="111">
        <f t="shared" si="16"/>
        <v>0</v>
      </c>
      <c r="X80" s="111">
        <f t="shared" si="16"/>
        <v>0</v>
      </c>
      <c r="Y80" s="111">
        <f t="shared" si="16"/>
        <v>0</v>
      </c>
      <c r="Z80" s="111">
        <f>+Z11+Z25+Z36+Z42+Z47+Z52+Z63+Z67+Z78</f>
        <v>1162</v>
      </c>
      <c r="AA80" s="144">
        <f>SUM(AA78,AA67,AA63,AA52,AA47,AA42,AA36,AA25,AA11)</f>
        <v>144694</v>
      </c>
    </row>
  </sheetData>
  <mergeCells count="1">
    <mergeCell ref="A5:O5"/>
  </mergeCells>
  <printOptions horizontalCentered="1"/>
  <pageMargins left="0.48" right="0.4" top="0.85" bottom="1.08" header="0.05" footer="0.53"/>
  <pageSetup paperSize="3" orientation="landscape" r:id="rId1"/>
  <headerFooter>
    <oddFooter>&amp;L&amp;"Arial,Bold"&amp;14Exhibit E-f&amp;C&amp;"Arial,Bold"&amp;14Y-11834&amp;R&amp;"Arial,Bold"&amp;14Page 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63"/>
  <sheetViews>
    <sheetView topLeftCell="C1" zoomScale="75" zoomScaleNormal="75" workbookViewId="0">
      <selection activeCell="C62" sqref="C62"/>
    </sheetView>
  </sheetViews>
  <sheetFormatPr defaultRowHeight="13.8" x14ac:dyDescent="0.25"/>
  <cols>
    <col min="3" max="3" width="21.69921875" customWidth="1"/>
    <col min="4" max="4" width="23.8984375" customWidth="1"/>
    <col min="5" max="5" width="15.19921875" hidden="1" customWidth="1"/>
    <col min="6" max="6" width="11.09765625" customWidth="1"/>
    <col min="7" max="7" width="6.69921875" customWidth="1"/>
    <col min="8" max="8" width="9.19921875" bestFit="1" customWidth="1"/>
    <col min="9" max="9" width="10.59765625" customWidth="1"/>
    <col min="10" max="10" width="13.19921875" customWidth="1"/>
    <col min="12" max="12" width="0" hidden="1" customWidth="1"/>
    <col min="13" max="16" width="9.59765625" hidden="1" customWidth="1"/>
  </cols>
  <sheetData>
    <row r="3" spans="2:16" ht="17.399999999999999" x14ac:dyDescent="0.3">
      <c r="C3" s="233" t="str">
        <f>'EST COST (Prime-)'!C2:J2</f>
        <v>Agreement Number</v>
      </c>
      <c r="D3" s="233"/>
      <c r="E3" s="233"/>
      <c r="F3" s="233"/>
      <c r="G3" s="233"/>
      <c r="H3" s="233"/>
      <c r="I3" s="233"/>
      <c r="J3" s="233"/>
    </row>
    <row r="4" spans="2:16" ht="17.399999999999999" x14ac:dyDescent="0.3">
      <c r="C4" s="233" t="str">
        <f>'EST COST (Prime-)'!C3:J3</f>
        <v>Project Name</v>
      </c>
      <c r="D4" s="233"/>
      <c r="E4" s="233"/>
      <c r="F4" s="233"/>
      <c r="G4" s="233"/>
      <c r="H4" s="233"/>
      <c r="I4" s="233"/>
      <c r="J4" s="233"/>
    </row>
    <row r="5" spans="2:16" ht="17.399999999999999" x14ac:dyDescent="0.3">
      <c r="C5" s="232" t="s">
        <v>417</v>
      </c>
      <c r="D5" s="232"/>
      <c r="E5" s="232"/>
      <c r="F5" s="232"/>
      <c r="G5" s="232"/>
      <c r="H5" s="232"/>
      <c r="I5" s="232"/>
      <c r="J5" s="232"/>
    </row>
    <row r="6" spans="2:16" ht="17.399999999999999" x14ac:dyDescent="0.3">
      <c r="C6" s="233" t="s">
        <v>351</v>
      </c>
      <c r="D6" s="233"/>
      <c r="E6" s="233"/>
      <c r="F6" s="233"/>
      <c r="G6" s="233"/>
      <c r="H6" s="233"/>
      <c r="I6" s="233"/>
      <c r="J6" s="233"/>
    </row>
    <row r="7" spans="2:16" x14ac:dyDescent="0.25">
      <c r="C7" s="11"/>
      <c r="D7" s="11"/>
      <c r="E7" s="11"/>
      <c r="F7" s="11"/>
      <c r="G7" s="11"/>
      <c r="H7" s="11"/>
      <c r="I7" s="11"/>
      <c r="J7" s="12"/>
    </row>
    <row r="8" spans="2:16" x14ac:dyDescent="0.25">
      <c r="C8" s="13" t="s">
        <v>397</v>
      </c>
      <c r="D8" s="11"/>
      <c r="E8" s="11"/>
      <c r="F8" s="11"/>
      <c r="G8" s="11"/>
      <c r="H8" s="11"/>
      <c r="I8" s="11"/>
      <c r="J8" s="12"/>
    </row>
    <row r="9" spans="2:16" x14ac:dyDescent="0.25">
      <c r="C9" s="14"/>
      <c r="D9" s="15"/>
      <c r="E9" s="15"/>
      <c r="F9" s="15"/>
      <c r="G9" s="15"/>
      <c r="H9" s="15"/>
      <c r="I9" s="15"/>
      <c r="J9" s="16"/>
    </row>
    <row r="10" spans="2:16" x14ac:dyDescent="0.25">
      <c r="B10" s="124"/>
      <c r="C10" s="17" t="s">
        <v>1</v>
      </c>
      <c r="D10" s="17" t="s">
        <v>223</v>
      </c>
      <c r="E10" s="17" t="s">
        <v>209</v>
      </c>
      <c r="F10" s="18" t="s">
        <v>10</v>
      </c>
      <c r="G10" s="18" t="s">
        <v>11</v>
      </c>
      <c r="H10" s="19" t="s">
        <v>12</v>
      </c>
      <c r="I10" s="20" t="s">
        <v>13</v>
      </c>
      <c r="J10" s="21" t="s">
        <v>14</v>
      </c>
      <c r="M10" t="s">
        <v>317</v>
      </c>
      <c r="N10" t="s">
        <v>318</v>
      </c>
      <c r="O10" t="s">
        <v>319</v>
      </c>
      <c r="P10" t="s">
        <v>320</v>
      </c>
    </row>
    <row r="11" spans="2:16" x14ac:dyDescent="0.25">
      <c r="C11" s="22" t="s">
        <v>224</v>
      </c>
      <c r="D11" s="23" t="s">
        <v>226</v>
      </c>
      <c r="E11" s="23" t="s">
        <v>222</v>
      </c>
      <c r="F11">
        <f>'EST HRS (Sub 1)'!$F$80</f>
        <v>63</v>
      </c>
      <c r="G11" s="23"/>
      <c r="H11" s="189">
        <v>109.15</v>
      </c>
      <c r="I11" s="25"/>
      <c r="J11" s="24">
        <f>F11*H11</f>
        <v>6876.4500000000007</v>
      </c>
      <c r="M11" s="145">
        <f>H11</f>
        <v>109.15</v>
      </c>
      <c r="N11" s="145">
        <f>H11*$D$37</f>
        <v>206.48997</v>
      </c>
      <c r="O11" s="145">
        <f>H11*$D$38</f>
        <v>31.107749999999999</v>
      </c>
      <c r="P11" s="145">
        <f>SUM(M11:O11)</f>
        <v>346.74772000000002</v>
      </c>
    </row>
    <row r="12" spans="2:16" x14ac:dyDescent="0.25">
      <c r="C12" s="22" t="s">
        <v>225</v>
      </c>
      <c r="D12" s="23" t="s">
        <v>129</v>
      </c>
      <c r="E12" s="23" t="s">
        <v>228</v>
      </c>
      <c r="F12">
        <f>'EST HRS (Sub 1)'!$G$80</f>
        <v>514</v>
      </c>
      <c r="G12" s="23"/>
      <c r="H12" s="189">
        <v>46.2</v>
      </c>
      <c r="I12" s="25"/>
      <c r="J12" s="24">
        <f t="shared" ref="J12:J30" si="0">F12*H12</f>
        <v>23746.800000000003</v>
      </c>
      <c r="M12" s="145">
        <f t="shared" ref="M12:M31" si="1">H12</f>
        <v>46.2</v>
      </c>
      <c r="N12" s="145">
        <f t="shared" ref="N12:N31" si="2">H12*$D$37</f>
        <v>87.401160000000004</v>
      </c>
      <c r="O12" s="145">
        <f t="shared" ref="O12:O31" si="3">H12*$D$38</f>
        <v>13.167</v>
      </c>
      <c r="P12" s="145">
        <f t="shared" ref="P12:P31" si="4">SUM(M12:O12)</f>
        <v>146.76815999999999</v>
      </c>
    </row>
    <row r="13" spans="2:16" x14ac:dyDescent="0.25">
      <c r="C13" s="22" t="s">
        <v>220</v>
      </c>
      <c r="D13" s="23" t="s">
        <v>227</v>
      </c>
      <c r="E13" s="23" t="s">
        <v>229</v>
      </c>
      <c r="F13">
        <f>'EST HRS (Sub 1)'!$H$80</f>
        <v>440</v>
      </c>
      <c r="G13" s="23"/>
      <c r="H13" s="189">
        <v>21.8</v>
      </c>
      <c r="I13" s="25"/>
      <c r="J13" s="24">
        <f t="shared" si="0"/>
        <v>9592</v>
      </c>
      <c r="M13" s="145">
        <f t="shared" si="1"/>
        <v>21.8</v>
      </c>
      <c r="N13" s="145">
        <f t="shared" si="2"/>
        <v>41.241239999999998</v>
      </c>
      <c r="O13" s="145">
        <f t="shared" si="3"/>
        <v>6.2130000000000001</v>
      </c>
      <c r="P13" s="145">
        <f t="shared" si="4"/>
        <v>69.254239999999996</v>
      </c>
    </row>
    <row r="14" spans="2:16" x14ac:dyDescent="0.25">
      <c r="C14" s="22" t="s">
        <v>221</v>
      </c>
      <c r="D14" s="23" t="s">
        <v>221</v>
      </c>
      <c r="E14" s="23" t="s">
        <v>230</v>
      </c>
      <c r="F14">
        <f>'EST HRS (Sub 1)'!$I$80</f>
        <v>145</v>
      </c>
      <c r="G14" s="23"/>
      <c r="H14" s="189">
        <v>36.770000000000003</v>
      </c>
      <c r="I14" s="25"/>
      <c r="J14" s="24">
        <f t="shared" si="0"/>
        <v>5331.6500000000005</v>
      </c>
      <c r="M14" s="145">
        <f t="shared" si="1"/>
        <v>36.770000000000003</v>
      </c>
      <c r="N14" s="145">
        <f t="shared" si="2"/>
        <v>69.561486000000002</v>
      </c>
      <c r="O14" s="145">
        <f t="shared" si="3"/>
        <v>10.47945</v>
      </c>
      <c r="P14" s="145">
        <f t="shared" si="4"/>
        <v>116.81093600000001</v>
      </c>
    </row>
    <row r="15" spans="2:16" x14ac:dyDescent="0.25">
      <c r="C15" s="22"/>
      <c r="D15" s="23"/>
      <c r="E15" s="23"/>
      <c r="F15">
        <f>'EST HRS (Sub 1)'!$J$80</f>
        <v>0</v>
      </c>
      <c r="G15" s="23"/>
      <c r="H15" s="189"/>
      <c r="I15" s="25"/>
      <c r="J15" s="24">
        <f t="shared" si="0"/>
        <v>0</v>
      </c>
      <c r="M15" s="145">
        <f t="shared" si="1"/>
        <v>0</v>
      </c>
      <c r="N15" s="145">
        <f t="shared" si="2"/>
        <v>0</v>
      </c>
      <c r="O15" s="145">
        <f t="shared" si="3"/>
        <v>0</v>
      </c>
      <c r="P15" s="145">
        <f t="shared" si="4"/>
        <v>0</v>
      </c>
    </row>
    <row r="16" spans="2:16" hidden="1" x14ac:dyDescent="0.25">
      <c r="C16" s="22"/>
      <c r="D16" s="23"/>
      <c r="E16" s="23"/>
      <c r="F16">
        <f>'EST HRS (Sub 1)'!$K$80</f>
        <v>0</v>
      </c>
      <c r="G16" s="23"/>
      <c r="H16" s="189"/>
      <c r="I16" s="25"/>
      <c r="J16" s="24">
        <f t="shared" si="0"/>
        <v>0</v>
      </c>
      <c r="M16" s="145">
        <f t="shared" si="1"/>
        <v>0</v>
      </c>
      <c r="N16" s="145">
        <f t="shared" si="2"/>
        <v>0</v>
      </c>
      <c r="O16" s="145">
        <f t="shared" si="3"/>
        <v>0</v>
      </c>
      <c r="P16" s="145">
        <f t="shared" si="4"/>
        <v>0</v>
      </c>
    </row>
    <row r="17" spans="3:16" hidden="1" x14ac:dyDescent="0.25">
      <c r="C17" s="22"/>
      <c r="D17" s="23"/>
      <c r="E17" s="23"/>
      <c r="F17">
        <f>'EST HRS (Sub 1)'!$L$80</f>
        <v>0</v>
      </c>
      <c r="G17" s="23"/>
      <c r="H17" s="189"/>
      <c r="I17" s="25"/>
      <c r="J17" s="24">
        <f t="shared" si="0"/>
        <v>0</v>
      </c>
      <c r="M17" s="145">
        <f t="shared" si="1"/>
        <v>0</v>
      </c>
      <c r="N17" s="145">
        <f t="shared" si="2"/>
        <v>0</v>
      </c>
      <c r="O17" s="145">
        <f t="shared" si="3"/>
        <v>0</v>
      </c>
      <c r="P17" s="145">
        <f t="shared" si="4"/>
        <v>0</v>
      </c>
    </row>
    <row r="18" spans="3:16" hidden="1" x14ac:dyDescent="0.25">
      <c r="C18" s="22"/>
      <c r="D18" s="23"/>
      <c r="E18" s="23"/>
      <c r="F18">
        <f>'EST HRS (Sub 1)'!$M$80</f>
        <v>0</v>
      </c>
      <c r="G18" s="23"/>
      <c r="H18" s="189"/>
      <c r="I18" s="25"/>
      <c r="J18" s="24">
        <f t="shared" si="0"/>
        <v>0</v>
      </c>
      <c r="M18" s="145">
        <f t="shared" si="1"/>
        <v>0</v>
      </c>
      <c r="N18" s="145">
        <f t="shared" si="2"/>
        <v>0</v>
      </c>
      <c r="O18" s="145">
        <f t="shared" si="3"/>
        <v>0</v>
      </c>
      <c r="P18" s="145">
        <f t="shared" si="4"/>
        <v>0</v>
      </c>
    </row>
    <row r="19" spans="3:16" hidden="1" x14ac:dyDescent="0.25">
      <c r="C19" s="22"/>
      <c r="D19" s="23"/>
      <c r="E19" s="23"/>
      <c r="F19">
        <f>'EST HRS (Sub 1)'!$N$80</f>
        <v>0</v>
      </c>
      <c r="G19" s="23"/>
      <c r="H19" s="189"/>
      <c r="I19" s="25"/>
      <c r="J19" s="24">
        <f t="shared" si="0"/>
        <v>0</v>
      </c>
      <c r="M19" s="145">
        <f t="shared" si="1"/>
        <v>0</v>
      </c>
      <c r="N19" s="145">
        <f t="shared" si="2"/>
        <v>0</v>
      </c>
      <c r="O19" s="145">
        <f t="shared" si="3"/>
        <v>0</v>
      </c>
      <c r="P19" s="145">
        <f t="shared" si="4"/>
        <v>0</v>
      </c>
    </row>
    <row r="20" spans="3:16" hidden="1" x14ac:dyDescent="0.25">
      <c r="C20" s="22"/>
      <c r="D20" s="23"/>
      <c r="E20" s="23"/>
      <c r="F20">
        <f>'EST HRS (Sub 1)'!$O$80</f>
        <v>0</v>
      </c>
      <c r="G20" s="23"/>
      <c r="H20" s="189"/>
      <c r="I20" s="25"/>
      <c r="J20" s="24">
        <f t="shared" si="0"/>
        <v>0</v>
      </c>
      <c r="M20" s="145">
        <f t="shared" si="1"/>
        <v>0</v>
      </c>
      <c r="N20" s="145">
        <f t="shared" si="2"/>
        <v>0</v>
      </c>
      <c r="O20" s="145">
        <f t="shared" si="3"/>
        <v>0</v>
      </c>
      <c r="P20" s="145">
        <f t="shared" si="4"/>
        <v>0</v>
      </c>
    </row>
    <row r="21" spans="3:16" hidden="1" x14ac:dyDescent="0.25">
      <c r="C21" s="22"/>
      <c r="D21" s="23"/>
      <c r="E21" s="23"/>
      <c r="F21">
        <f>'EST HRS (Sub 1)'!$P$80</f>
        <v>0</v>
      </c>
      <c r="G21" s="23"/>
      <c r="H21" s="189"/>
      <c r="I21" s="25"/>
      <c r="J21" s="24">
        <f t="shared" si="0"/>
        <v>0</v>
      </c>
      <c r="M21" s="145">
        <f t="shared" si="1"/>
        <v>0</v>
      </c>
      <c r="N21" s="145">
        <f t="shared" si="2"/>
        <v>0</v>
      </c>
      <c r="O21" s="145">
        <f t="shared" si="3"/>
        <v>0</v>
      </c>
      <c r="P21" s="145">
        <f t="shared" si="4"/>
        <v>0</v>
      </c>
    </row>
    <row r="22" spans="3:16" hidden="1" x14ac:dyDescent="0.25">
      <c r="C22" s="22"/>
      <c r="D22" s="23"/>
      <c r="E22" s="23"/>
      <c r="F22">
        <f>'EST HRS (Sub 1)'!$Q$80</f>
        <v>0</v>
      </c>
      <c r="G22" s="23"/>
      <c r="H22" s="189"/>
      <c r="I22" s="25"/>
      <c r="J22" s="24">
        <f t="shared" si="0"/>
        <v>0</v>
      </c>
      <c r="M22" s="145">
        <f t="shared" si="1"/>
        <v>0</v>
      </c>
      <c r="N22" s="145">
        <f t="shared" si="2"/>
        <v>0</v>
      </c>
      <c r="O22" s="145">
        <f t="shared" si="3"/>
        <v>0</v>
      </c>
      <c r="P22" s="145">
        <f t="shared" si="4"/>
        <v>0</v>
      </c>
    </row>
    <row r="23" spans="3:16" hidden="1" x14ac:dyDescent="0.25">
      <c r="C23" s="22"/>
      <c r="D23" s="23"/>
      <c r="E23" s="23"/>
      <c r="F23">
        <f>'EST HRS (Sub 1)'!$R$80</f>
        <v>0</v>
      </c>
      <c r="G23" s="23"/>
      <c r="H23" s="189"/>
      <c r="I23" s="25"/>
      <c r="J23" s="24">
        <f t="shared" si="0"/>
        <v>0</v>
      </c>
      <c r="M23" s="145">
        <f t="shared" si="1"/>
        <v>0</v>
      </c>
      <c r="N23" s="145">
        <f t="shared" si="2"/>
        <v>0</v>
      </c>
      <c r="O23" s="145">
        <f t="shared" si="3"/>
        <v>0</v>
      </c>
      <c r="P23" s="145">
        <f t="shared" si="4"/>
        <v>0</v>
      </c>
    </row>
    <row r="24" spans="3:16" hidden="1" x14ac:dyDescent="0.25">
      <c r="C24" s="22"/>
      <c r="D24" s="23"/>
      <c r="E24" s="23"/>
      <c r="F24">
        <f>'EST HRS (Sub 1)'!$S$80</f>
        <v>0</v>
      </c>
      <c r="G24" s="23"/>
      <c r="H24" s="189"/>
      <c r="I24" s="25"/>
      <c r="J24" s="24">
        <f t="shared" si="0"/>
        <v>0</v>
      </c>
      <c r="M24" s="145">
        <f t="shared" si="1"/>
        <v>0</v>
      </c>
      <c r="N24" s="145">
        <f t="shared" si="2"/>
        <v>0</v>
      </c>
      <c r="O24" s="145">
        <f t="shared" si="3"/>
        <v>0</v>
      </c>
      <c r="P24" s="145">
        <f t="shared" si="4"/>
        <v>0</v>
      </c>
    </row>
    <row r="25" spans="3:16" hidden="1" x14ac:dyDescent="0.25">
      <c r="C25" s="22"/>
      <c r="D25" s="23"/>
      <c r="E25" s="23"/>
      <c r="F25">
        <f>'EST HRS (Sub 1)'!$T$80</f>
        <v>0</v>
      </c>
      <c r="G25" s="23"/>
      <c r="H25" s="189"/>
      <c r="I25" s="25"/>
      <c r="J25" s="24">
        <f t="shared" si="0"/>
        <v>0</v>
      </c>
      <c r="M25" s="145">
        <f t="shared" si="1"/>
        <v>0</v>
      </c>
      <c r="N25" s="145">
        <f t="shared" si="2"/>
        <v>0</v>
      </c>
      <c r="O25" s="145">
        <f t="shared" si="3"/>
        <v>0</v>
      </c>
      <c r="P25" s="145">
        <f t="shared" si="4"/>
        <v>0</v>
      </c>
    </row>
    <row r="26" spans="3:16" hidden="1" x14ac:dyDescent="0.25">
      <c r="C26" s="22"/>
      <c r="D26" s="23"/>
      <c r="E26" s="23"/>
      <c r="F26">
        <f>'EST HRS (Sub 1)'!$U$80</f>
        <v>0</v>
      </c>
      <c r="G26" s="23"/>
      <c r="H26" s="189"/>
      <c r="I26" s="25"/>
      <c r="J26" s="24">
        <f t="shared" si="0"/>
        <v>0</v>
      </c>
      <c r="M26" s="145">
        <f t="shared" si="1"/>
        <v>0</v>
      </c>
      <c r="N26" s="145">
        <f t="shared" si="2"/>
        <v>0</v>
      </c>
      <c r="O26" s="145">
        <f t="shared" si="3"/>
        <v>0</v>
      </c>
      <c r="P26" s="145">
        <f t="shared" si="4"/>
        <v>0</v>
      </c>
    </row>
    <row r="27" spans="3:16" hidden="1" x14ac:dyDescent="0.25">
      <c r="C27" s="22"/>
      <c r="D27" s="23"/>
      <c r="E27" s="23"/>
      <c r="F27">
        <f>'EST HRS (Sub 1)'!$V$80</f>
        <v>0</v>
      </c>
      <c r="G27" s="23"/>
      <c r="H27" s="189"/>
      <c r="I27" s="25"/>
      <c r="J27" s="24">
        <f t="shared" si="0"/>
        <v>0</v>
      </c>
      <c r="M27" s="145">
        <f t="shared" si="1"/>
        <v>0</v>
      </c>
      <c r="N27" s="145">
        <f t="shared" si="2"/>
        <v>0</v>
      </c>
      <c r="O27" s="145">
        <f t="shared" si="3"/>
        <v>0</v>
      </c>
      <c r="P27" s="145">
        <f t="shared" si="4"/>
        <v>0</v>
      </c>
    </row>
    <row r="28" spans="3:16" hidden="1" x14ac:dyDescent="0.25">
      <c r="C28" s="22"/>
      <c r="D28" s="23"/>
      <c r="E28" s="23"/>
      <c r="F28">
        <f>'EST HRS (Sub 1)'!$W$80</f>
        <v>0</v>
      </c>
      <c r="G28" s="23"/>
      <c r="H28" s="189"/>
      <c r="I28" s="25"/>
      <c r="J28" s="24">
        <f t="shared" si="0"/>
        <v>0</v>
      </c>
      <c r="M28" s="145">
        <f t="shared" si="1"/>
        <v>0</v>
      </c>
      <c r="N28" s="145">
        <f t="shared" si="2"/>
        <v>0</v>
      </c>
      <c r="O28" s="145">
        <f t="shared" si="3"/>
        <v>0</v>
      </c>
      <c r="P28" s="145">
        <f t="shared" si="4"/>
        <v>0</v>
      </c>
    </row>
    <row r="29" spans="3:16" hidden="1" x14ac:dyDescent="0.25">
      <c r="C29" s="22"/>
      <c r="D29" s="23"/>
      <c r="E29" s="23"/>
      <c r="F29">
        <f>'EST HRS (Sub 1)'!$X$80</f>
        <v>0</v>
      </c>
      <c r="G29" s="23"/>
      <c r="H29" s="189"/>
      <c r="I29" s="25"/>
      <c r="J29" s="24">
        <f t="shared" si="0"/>
        <v>0</v>
      </c>
      <c r="M29" s="145">
        <f t="shared" si="1"/>
        <v>0</v>
      </c>
      <c r="N29" s="145">
        <f t="shared" si="2"/>
        <v>0</v>
      </c>
      <c r="O29" s="145">
        <f t="shared" si="3"/>
        <v>0</v>
      </c>
      <c r="P29" s="145">
        <f t="shared" si="4"/>
        <v>0</v>
      </c>
    </row>
    <row r="30" spans="3:16" hidden="1" x14ac:dyDescent="0.25">
      <c r="C30" s="22"/>
      <c r="D30" s="23"/>
      <c r="E30" s="23"/>
      <c r="F30">
        <f>'EST HRS (Sub 1)'!$Y$80</f>
        <v>0</v>
      </c>
      <c r="G30" s="23"/>
      <c r="H30" s="189"/>
      <c r="I30" s="25"/>
      <c r="J30" s="24">
        <f t="shared" si="0"/>
        <v>0</v>
      </c>
      <c r="M30" s="145">
        <f t="shared" si="1"/>
        <v>0</v>
      </c>
      <c r="N30" s="145">
        <f t="shared" si="2"/>
        <v>0</v>
      </c>
      <c r="O30" s="145">
        <f t="shared" si="3"/>
        <v>0</v>
      </c>
      <c r="P30" s="145">
        <f t="shared" si="4"/>
        <v>0</v>
      </c>
    </row>
    <row r="31" spans="3:16" x14ac:dyDescent="0.25">
      <c r="C31" s="22"/>
      <c r="D31" s="23"/>
      <c r="E31" s="23"/>
      <c r="F31" s="22"/>
      <c r="G31" s="23"/>
      <c r="H31" s="24"/>
      <c r="I31" s="25"/>
      <c r="J31" s="28"/>
      <c r="M31" s="145">
        <f t="shared" si="1"/>
        <v>0</v>
      </c>
      <c r="N31" s="145">
        <f t="shared" si="2"/>
        <v>0</v>
      </c>
      <c r="O31" s="145">
        <f t="shared" si="3"/>
        <v>0</v>
      </c>
      <c r="P31" s="145">
        <f t="shared" si="4"/>
        <v>0</v>
      </c>
    </row>
    <row r="32" spans="3:16" x14ac:dyDescent="0.25">
      <c r="C32" s="15"/>
      <c r="D32" s="26"/>
      <c r="E32" s="29" t="s">
        <v>5</v>
      </c>
      <c r="F32" s="30">
        <f>SUM(F11:F30)</f>
        <v>1162</v>
      </c>
      <c r="G32" s="26"/>
      <c r="H32" s="26"/>
      <c r="I32" s="29" t="s">
        <v>15</v>
      </c>
      <c r="J32" s="32">
        <f>SUM(J11:J30)</f>
        <v>45546.9</v>
      </c>
    </row>
    <row r="33" spans="3:10" hidden="1" x14ac:dyDescent="0.25">
      <c r="C33" s="14"/>
      <c r="D33" s="26"/>
      <c r="E33" s="31"/>
      <c r="F33" s="27"/>
      <c r="G33" s="26"/>
      <c r="H33" s="26"/>
      <c r="I33" s="29"/>
      <c r="J33" s="80"/>
    </row>
    <row r="34" spans="3:10" hidden="1" x14ac:dyDescent="0.25">
      <c r="C34" s="14"/>
      <c r="D34" s="26"/>
      <c r="E34" s="26"/>
      <c r="F34" s="26"/>
      <c r="G34" s="26"/>
      <c r="H34" s="26"/>
    </row>
    <row r="35" spans="3:10" x14ac:dyDescent="0.25">
      <c r="C35" s="14"/>
      <c r="D35" s="23"/>
      <c r="E35" s="23"/>
      <c r="F35" s="23"/>
      <c r="G35" s="23"/>
      <c r="H35" s="23"/>
      <c r="I35" s="23"/>
      <c r="J35" s="33"/>
    </row>
    <row r="36" spans="3:10" x14ac:dyDescent="0.25">
      <c r="C36" s="17" t="s">
        <v>16</v>
      </c>
      <c r="D36" s="34"/>
      <c r="E36" s="34"/>
      <c r="F36" s="34"/>
      <c r="G36" s="34"/>
      <c r="H36" s="34"/>
      <c r="I36" s="34"/>
      <c r="J36" s="35"/>
    </row>
    <row r="37" spans="3:10" x14ac:dyDescent="0.25">
      <c r="C37" s="23" t="s">
        <v>17</v>
      </c>
      <c r="D37" s="190">
        <v>1.8917999999999999</v>
      </c>
      <c r="E37" s="23" t="s">
        <v>18</v>
      </c>
      <c r="F37" s="23" t="s">
        <v>352</v>
      </c>
      <c r="G37" s="23"/>
      <c r="H37" s="23"/>
      <c r="I37" s="23"/>
      <c r="J37" s="24">
        <f>+J32*D37</f>
        <v>86165.625419999997</v>
      </c>
    </row>
    <row r="38" spans="3:10" x14ac:dyDescent="0.25">
      <c r="C38" s="26" t="s">
        <v>19</v>
      </c>
      <c r="D38" s="138">
        <v>0.28499999999999998</v>
      </c>
      <c r="E38" s="26" t="s">
        <v>20</v>
      </c>
      <c r="F38" s="26" t="s">
        <v>352</v>
      </c>
      <c r="G38" s="26"/>
      <c r="H38" s="26"/>
      <c r="I38" s="26"/>
      <c r="J38" s="24">
        <f>+J32*D38</f>
        <v>12980.8665</v>
      </c>
    </row>
    <row r="39" spans="3:10" x14ac:dyDescent="0.25">
      <c r="C39" s="34"/>
      <c r="D39" s="34"/>
      <c r="E39" s="34"/>
      <c r="F39" s="34"/>
      <c r="G39" s="34"/>
      <c r="H39" s="34"/>
      <c r="I39" s="34"/>
      <c r="J39" s="36"/>
    </row>
    <row r="40" spans="3:10" x14ac:dyDescent="0.25">
      <c r="C40" s="14" t="s">
        <v>21</v>
      </c>
      <c r="D40" s="14"/>
      <c r="E40" s="14"/>
      <c r="F40" s="14"/>
      <c r="G40" s="14"/>
      <c r="H40" s="14"/>
      <c r="I40" s="14"/>
      <c r="J40" s="32">
        <f>SUM(J32:J38)</f>
        <v>144693.39191999999</v>
      </c>
    </row>
    <row r="41" spans="3:10" x14ac:dyDescent="0.25">
      <c r="C41" s="23"/>
      <c r="D41" s="23"/>
      <c r="E41" s="23"/>
      <c r="F41" s="23"/>
      <c r="G41" s="23"/>
      <c r="H41" s="23"/>
      <c r="I41" s="23"/>
      <c r="J41" s="37"/>
    </row>
    <row r="42" spans="3:10" x14ac:dyDescent="0.25">
      <c r="C42" s="17" t="s">
        <v>22</v>
      </c>
      <c r="D42" s="34"/>
      <c r="E42" s="26"/>
      <c r="F42" s="34"/>
      <c r="G42" s="34"/>
      <c r="H42" s="34"/>
      <c r="I42" s="34"/>
      <c r="J42" s="21" t="s">
        <v>14</v>
      </c>
    </row>
    <row r="43" spans="3:10" s="164" customFormat="1" x14ac:dyDescent="0.25">
      <c r="C43" s="196" t="s">
        <v>344</v>
      </c>
      <c r="D43" s="196" t="s">
        <v>346</v>
      </c>
      <c r="E43" s="196"/>
      <c r="F43" s="196" t="s">
        <v>347</v>
      </c>
      <c r="G43" s="196"/>
      <c r="H43" s="196" t="s">
        <v>345</v>
      </c>
      <c r="I43" s="26"/>
      <c r="J43" s="195"/>
    </row>
    <row r="44" spans="3:10" x14ac:dyDescent="0.25">
      <c r="C44" s="38" t="s">
        <v>363</v>
      </c>
      <c r="D44" s="191" t="s">
        <v>353</v>
      </c>
      <c r="E44" s="204">
        <v>2000</v>
      </c>
      <c r="F44" s="192">
        <v>0.54</v>
      </c>
      <c r="G44" s="202"/>
      <c r="H44" s="79">
        <v>2000</v>
      </c>
      <c r="I44" s="79"/>
      <c r="J44" s="189">
        <f>F44*H44</f>
        <v>1080</v>
      </c>
    </row>
    <row r="45" spans="3:10" hidden="1" x14ac:dyDescent="0.25">
      <c r="C45" s="38"/>
      <c r="D45" s="191"/>
      <c r="E45" s="79" t="s">
        <v>89</v>
      </c>
      <c r="F45" s="192" t="s">
        <v>90</v>
      </c>
      <c r="G45" s="202"/>
      <c r="H45" s="79"/>
      <c r="I45" s="79"/>
      <c r="J45" s="189"/>
    </row>
    <row r="46" spans="3:10" hidden="1" x14ac:dyDescent="0.25">
      <c r="C46" s="38"/>
      <c r="D46" s="191"/>
      <c r="E46" s="79"/>
      <c r="F46" s="192"/>
      <c r="G46" s="202"/>
      <c r="H46" s="79"/>
      <c r="I46" s="79"/>
      <c r="J46" s="189"/>
    </row>
    <row r="47" spans="3:10" x14ac:dyDescent="0.25">
      <c r="C47" s="38" t="s">
        <v>23</v>
      </c>
      <c r="D47" s="191" t="s">
        <v>91</v>
      </c>
      <c r="E47" s="79">
        <v>1000</v>
      </c>
      <c r="F47" s="192">
        <v>0.1</v>
      </c>
      <c r="G47" s="202"/>
      <c r="H47" s="79">
        <v>1000</v>
      </c>
      <c r="I47" s="79"/>
      <c r="J47" s="189">
        <f>E47*F47</f>
        <v>100</v>
      </c>
    </row>
    <row r="48" spans="3:10" hidden="1" x14ac:dyDescent="0.25">
      <c r="C48" s="38"/>
      <c r="D48" s="191"/>
      <c r="E48" s="79" t="s">
        <v>91</v>
      </c>
      <c r="F48" s="192" t="s">
        <v>92</v>
      </c>
      <c r="G48" s="202"/>
      <c r="H48" s="79"/>
      <c r="I48" s="79"/>
      <c r="J48" s="189"/>
    </row>
    <row r="49" spans="3:10" hidden="1" x14ac:dyDescent="0.25">
      <c r="C49" s="38"/>
      <c r="D49" s="191"/>
      <c r="E49" s="79"/>
      <c r="F49" s="192"/>
      <c r="G49" s="202"/>
      <c r="H49" s="79"/>
      <c r="I49" s="79"/>
      <c r="J49" s="189"/>
    </row>
    <row r="50" spans="3:10" hidden="1" x14ac:dyDescent="0.25">
      <c r="C50" s="38" t="s">
        <v>24</v>
      </c>
      <c r="D50" s="191" t="s">
        <v>354</v>
      </c>
      <c r="E50" s="79" t="s">
        <v>356</v>
      </c>
      <c r="F50" s="192"/>
      <c r="G50" s="202"/>
      <c r="H50" s="79"/>
      <c r="I50" s="79"/>
      <c r="J50" s="189"/>
    </row>
    <row r="51" spans="3:10" hidden="1" x14ac:dyDescent="0.25">
      <c r="C51" s="38" t="s">
        <v>357</v>
      </c>
      <c r="D51" s="191" t="s">
        <v>354</v>
      </c>
      <c r="E51" s="79" t="s">
        <v>335</v>
      </c>
      <c r="F51" s="192"/>
      <c r="G51" s="202"/>
      <c r="H51" s="79"/>
      <c r="I51" s="79"/>
      <c r="J51" s="189"/>
    </row>
    <row r="52" spans="3:10" x14ac:dyDescent="0.25">
      <c r="C52" s="38" t="s">
        <v>102</v>
      </c>
      <c r="D52" s="191" t="s">
        <v>355</v>
      </c>
      <c r="E52" s="79">
        <v>10</v>
      </c>
      <c r="F52" s="192">
        <v>10</v>
      </c>
      <c r="G52" s="202"/>
      <c r="H52" s="79">
        <v>10</v>
      </c>
      <c r="I52" s="79"/>
      <c r="J52" s="189">
        <f>E52*F52</f>
        <v>100</v>
      </c>
    </row>
    <row r="53" spans="3:10" s="164" customFormat="1" x14ac:dyDescent="0.25">
      <c r="C53" s="38" t="s">
        <v>357</v>
      </c>
      <c r="D53" s="191" t="s">
        <v>354</v>
      </c>
      <c r="E53" s="79"/>
      <c r="F53" s="192" t="s">
        <v>359</v>
      </c>
      <c r="G53" s="202"/>
      <c r="H53" s="79"/>
      <c r="I53" s="79"/>
      <c r="J53" s="189">
        <v>1600</v>
      </c>
    </row>
    <row r="54" spans="3:10" s="164" customFormat="1" x14ac:dyDescent="0.25">
      <c r="C54" s="38" t="s">
        <v>358</v>
      </c>
      <c r="D54" s="191" t="s">
        <v>354</v>
      </c>
      <c r="E54" s="79"/>
      <c r="F54" s="192" t="s">
        <v>360</v>
      </c>
      <c r="G54" s="202"/>
      <c r="H54" s="79"/>
      <c r="I54" s="79"/>
      <c r="J54" s="189">
        <v>3500</v>
      </c>
    </row>
    <row r="55" spans="3:10" s="164" customFormat="1" x14ac:dyDescent="0.25">
      <c r="C55" s="38"/>
      <c r="D55" s="191"/>
      <c r="E55" s="79"/>
      <c r="F55" s="192"/>
      <c r="G55" s="202"/>
      <c r="H55" s="79"/>
      <c r="I55" s="79"/>
      <c r="J55" s="189"/>
    </row>
    <row r="56" spans="3:10" x14ac:dyDescent="0.25">
      <c r="C56" s="43"/>
      <c r="D56" s="203"/>
      <c r="E56" s="43"/>
      <c r="F56" s="193"/>
      <c r="G56" s="87"/>
      <c r="H56" s="43"/>
      <c r="I56" s="43"/>
      <c r="J56" s="28"/>
    </row>
    <row r="57" spans="3:10" x14ac:dyDescent="0.25">
      <c r="C57" s="22"/>
      <c r="D57" s="23"/>
      <c r="E57" s="23"/>
      <c r="F57" s="11"/>
      <c r="G57" s="23"/>
      <c r="H57" s="24"/>
      <c r="I57" s="31" t="s">
        <v>26</v>
      </c>
      <c r="J57" s="32">
        <f>SUM(J44:J56)</f>
        <v>6380</v>
      </c>
    </row>
    <row r="58" spans="3:10" x14ac:dyDescent="0.25">
      <c r="C58" s="22"/>
      <c r="D58" s="23"/>
      <c r="E58" s="23"/>
      <c r="F58" s="22"/>
      <c r="G58" s="23"/>
      <c r="H58" s="24"/>
      <c r="I58" s="31"/>
      <c r="J58" s="59"/>
    </row>
    <row r="59" spans="3:10" ht="15.6" x14ac:dyDescent="0.3">
      <c r="C59" s="23"/>
      <c r="D59" s="23"/>
      <c r="E59" s="23"/>
      <c r="F59" s="23"/>
      <c r="G59" s="23"/>
      <c r="H59" s="63" t="s">
        <v>30</v>
      </c>
      <c r="I59" s="14"/>
      <c r="J59" s="32">
        <f>J57+J40</f>
        <v>151073.39191999999</v>
      </c>
    </row>
    <row r="60" spans="3:10" ht="14.4" thickBot="1" x14ac:dyDescent="0.3">
      <c r="C60" s="23"/>
      <c r="D60" s="23"/>
      <c r="E60" s="23"/>
      <c r="F60" s="23"/>
      <c r="G60" s="23"/>
      <c r="H60" s="23"/>
      <c r="I60" s="23"/>
      <c r="J60" s="60"/>
    </row>
    <row r="61" spans="3:10" ht="18" thickBot="1" x14ac:dyDescent="0.35">
      <c r="C61" s="205" t="str">
        <f>+C5&amp;" TOTAL COST"</f>
        <v>SUBCONSULTANT 1 -- PUBLIC AFFAIRS TOTAL COST</v>
      </c>
      <c r="D61" s="11"/>
      <c r="E61" s="11"/>
      <c r="F61" s="11"/>
      <c r="G61" s="11"/>
      <c r="H61" s="54" t="s">
        <v>31</v>
      </c>
      <c r="I61" s="11"/>
      <c r="J61" s="55">
        <f>ROUND(J59,0)</f>
        <v>151073</v>
      </c>
    </row>
    <row r="62" spans="3:10" x14ac:dyDescent="0.25">
      <c r="C62" s="11"/>
      <c r="D62" s="11"/>
      <c r="E62" s="11"/>
      <c r="F62" s="11"/>
      <c r="G62" s="11"/>
      <c r="H62" s="11"/>
      <c r="I62" s="11"/>
      <c r="J62" s="12"/>
    </row>
    <row r="63" spans="3:10" x14ac:dyDescent="0.25">
      <c r="C63" s="11"/>
      <c r="D63" s="11"/>
      <c r="E63" s="11"/>
      <c r="F63" s="11"/>
      <c r="G63" s="11"/>
      <c r="H63" s="11"/>
      <c r="I63" s="11"/>
      <c r="J63" s="12"/>
    </row>
  </sheetData>
  <mergeCells count="4">
    <mergeCell ref="C3:J3"/>
    <mergeCell ref="C4:J4"/>
    <mergeCell ref="C5:J5"/>
    <mergeCell ref="C6:J6"/>
  </mergeCells>
  <printOptions horizontalCentered="1"/>
  <pageMargins left="0.7" right="0.7" top="0.75" bottom="0.93" header="0.3" footer="0.6"/>
  <pageSetup scale="86" orientation="portrait" r:id="rId1"/>
  <headerFooter scaleWithDoc="0" alignWithMargins="0">
    <oddFooter>&amp;L&amp;"Arial,Bold"&amp;14Exhibit E-f&amp;C&amp;"Arial,Bold"&amp;14Y-11834&amp;R&amp;"Arial,Bold"&amp;14Page 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AD85"/>
  <sheetViews>
    <sheetView zoomScale="75" zoomScaleNormal="75" workbookViewId="0">
      <selection activeCell="AA99" sqref="AA99"/>
    </sheetView>
  </sheetViews>
  <sheetFormatPr defaultRowHeight="13.8" x14ac:dyDescent="0.25"/>
  <cols>
    <col min="1" max="1" width="6.69921875" customWidth="1"/>
    <col min="2" max="2" width="4.59765625" customWidth="1"/>
    <col min="4" max="4" width="5.69921875" customWidth="1"/>
    <col min="5" max="5" width="21.8984375" customWidth="1"/>
    <col min="6" max="15" width="10.59765625" customWidth="1"/>
    <col min="16" max="25" width="0" hidden="1" customWidth="1"/>
    <col min="27" max="27" width="10.19921875" style="140" customWidth="1"/>
  </cols>
  <sheetData>
    <row r="5" spans="1:27" ht="36" customHeight="1" x14ac:dyDescent="0.3">
      <c r="A5" s="231" t="s">
        <v>387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</row>
    <row r="6" spans="1:27" ht="17.399999999999999" x14ac:dyDescent="0.3">
      <c r="A6" s="61" t="s">
        <v>398</v>
      </c>
    </row>
    <row r="7" spans="1:27" hidden="1" x14ac:dyDescent="0.25">
      <c r="A7" s="3"/>
      <c r="B7" s="2"/>
      <c r="C7" s="2"/>
      <c r="D7" s="2"/>
      <c r="E7" s="2"/>
      <c r="F7" s="139">
        <f>'EST COST (Sub-2)'!$P12</f>
        <v>272.43591399999997</v>
      </c>
      <c r="G7" s="139">
        <f>'EST COST (Sub-2)'!$P13</f>
        <v>205.07337699999999</v>
      </c>
      <c r="H7" s="139">
        <f>'EST COST (Sub-2)'!$P14</f>
        <v>203.610961</v>
      </c>
      <c r="I7" s="139">
        <f>'EST COST (Sub-2)'!$P15</f>
        <v>172.83929099999997</v>
      </c>
      <c r="J7" s="139">
        <f>'EST COST (Sub-2)'!$P16</f>
        <v>168.452043</v>
      </c>
      <c r="K7" s="139">
        <f>'EST COST (Sub-2)'!$P17</f>
        <v>124.51862899999999</v>
      </c>
      <c r="L7" s="139">
        <f>'EST COST (Sub-2)'!$P18</f>
        <v>98.134207000000004</v>
      </c>
      <c r="M7" s="139">
        <f>'EST COST (Sub-2)'!$P19</f>
        <v>98.134207000000004</v>
      </c>
      <c r="N7" s="139">
        <f>'EST COST (Sub-2)'!$P20</f>
        <v>117.17608199999999</v>
      </c>
      <c r="O7" s="139">
        <f>'EST COST (Sub-2)'!$P21</f>
        <v>98.134207000000004</v>
      </c>
      <c r="AA7" s="57"/>
    </row>
    <row r="8" spans="1:27" s="164" customFormat="1" ht="18" thickBot="1" x14ac:dyDescent="0.35">
      <c r="A8" s="1" t="s">
        <v>0</v>
      </c>
      <c r="B8" s="2"/>
      <c r="C8" s="2"/>
      <c r="D8" s="2"/>
      <c r="E8" s="2"/>
      <c r="F8" s="139"/>
      <c r="G8" s="139"/>
      <c r="H8" s="139"/>
      <c r="I8" s="139"/>
      <c r="J8" s="139"/>
      <c r="K8" s="139"/>
      <c r="L8" s="139"/>
      <c r="M8" s="139"/>
      <c r="N8" s="139"/>
      <c r="O8" s="139"/>
      <c r="AA8" s="57"/>
    </row>
    <row r="9" spans="1:27" ht="40.950000000000003" customHeight="1" thickBot="1" x14ac:dyDescent="0.3">
      <c r="A9" s="4" t="s">
        <v>2</v>
      </c>
      <c r="B9" s="4"/>
      <c r="C9" s="5"/>
      <c r="D9" s="6" t="s">
        <v>3</v>
      </c>
      <c r="E9" s="5" t="s">
        <v>4</v>
      </c>
      <c r="F9" s="173" t="s">
        <v>154</v>
      </c>
      <c r="G9" s="173" t="s">
        <v>163</v>
      </c>
      <c r="H9" s="173" t="s">
        <v>179</v>
      </c>
      <c r="I9" s="173" t="s">
        <v>166</v>
      </c>
      <c r="J9" s="173" t="s">
        <v>180</v>
      </c>
      <c r="K9" s="173" t="s">
        <v>181</v>
      </c>
      <c r="L9" s="173" t="s">
        <v>182</v>
      </c>
      <c r="M9" s="173" t="s">
        <v>183</v>
      </c>
      <c r="N9" s="173" t="s">
        <v>184</v>
      </c>
      <c r="O9" s="173" t="s">
        <v>185</v>
      </c>
      <c r="P9" s="88">
        <v>11</v>
      </c>
      <c r="Q9" s="88">
        <v>12</v>
      </c>
      <c r="R9" s="88">
        <v>13</v>
      </c>
      <c r="S9" s="88">
        <v>14</v>
      </c>
      <c r="T9" s="88">
        <v>15</v>
      </c>
      <c r="U9" s="88">
        <v>16</v>
      </c>
      <c r="V9" s="88">
        <v>17</v>
      </c>
      <c r="W9" s="88">
        <v>18</v>
      </c>
      <c r="X9" s="88">
        <v>19</v>
      </c>
      <c r="Y9" s="88">
        <v>20</v>
      </c>
      <c r="Z9" s="7" t="s">
        <v>5</v>
      </c>
      <c r="AA9" s="141" t="s">
        <v>319</v>
      </c>
    </row>
    <row r="10" spans="1:27" x14ac:dyDescent="0.25">
      <c r="A10" s="8"/>
      <c r="B10" s="9"/>
      <c r="C10" s="9"/>
      <c r="D10" s="9"/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47"/>
    </row>
    <row r="11" spans="1:27" x14ac:dyDescent="0.25">
      <c r="A11" s="95" t="s">
        <v>145</v>
      </c>
      <c r="B11" s="96" t="s">
        <v>6</v>
      </c>
      <c r="C11" s="97"/>
      <c r="D11" s="97"/>
      <c r="E11" s="97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9">
        <f>SUM(Z12:Z24)</f>
        <v>36</v>
      </c>
      <c r="AA11" s="142">
        <f>SUM(AA12:AA24)</f>
        <v>4799</v>
      </c>
    </row>
    <row r="12" spans="1:27" ht="15" hidden="1" x14ac:dyDescent="0.25">
      <c r="A12" s="100"/>
      <c r="B12" s="101">
        <v>1.1000000000000001</v>
      </c>
      <c r="C12" s="101" t="s">
        <v>6</v>
      </c>
      <c r="D12" s="101"/>
      <c r="E12" s="101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3">
        <f t="shared" ref="Z12:Z16" si="0">SUM(F12:Y12)</f>
        <v>0</v>
      </c>
      <c r="AA12" s="143">
        <f>ROUND(SUMPRODUCT($F$7:$Y$7,F12:Y12),0)</f>
        <v>0</v>
      </c>
    </row>
    <row r="13" spans="1:27" ht="15" hidden="1" x14ac:dyDescent="0.25">
      <c r="A13" s="100"/>
      <c r="B13" s="101">
        <v>1.2</v>
      </c>
      <c r="C13" s="104" t="s">
        <v>336</v>
      </c>
      <c r="D13" s="104"/>
      <c r="E13" s="101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3">
        <f t="shared" si="0"/>
        <v>0</v>
      </c>
      <c r="AA13" s="143">
        <f t="shared" ref="AA13:AA24" si="1">ROUND(SUMPRODUCT($F$7:$Y$7,F13:Y13),0)</f>
        <v>0</v>
      </c>
    </row>
    <row r="14" spans="1:27" hidden="1" x14ac:dyDescent="0.25">
      <c r="A14" s="105"/>
      <c r="B14" s="101">
        <v>1.3</v>
      </c>
      <c r="C14" s="101" t="s">
        <v>336</v>
      </c>
      <c r="D14" s="101"/>
      <c r="E14" s="101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>
        <f t="shared" si="0"/>
        <v>0</v>
      </c>
      <c r="AA14" s="143">
        <f t="shared" si="1"/>
        <v>0</v>
      </c>
    </row>
    <row r="15" spans="1:27" hidden="1" x14ac:dyDescent="0.25">
      <c r="A15" s="105"/>
      <c r="B15" s="101">
        <v>1.4</v>
      </c>
      <c r="C15" s="101" t="s">
        <v>36</v>
      </c>
      <c r="D15" s="101"/>
      <c r="E15" s="101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>
        <f t="shared" si="0"/>
        <v>0</v>
      </c>
      <c r="AA15" s="143">
        <f t="shared" si="1"/>
        <v>0</v>
      </c>
    </row>
    <row r="16" spans="1:27" hidden="1" x14ac:dyDescent="0.25">
      <c r="A16" s="105"/>
      <c r="B16" s="101">
        <v>1.5</v>
      </c>
      <c r="C16" s="101" t="s">
        <v>37</v>
      </c>
      <c r="D16" s="101"/>
      <c r="E16" s="101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>
        <f t="shared" si="0"/>
        <v>0</v>
      </c>
      <c r="AA16" s="143">
        <f t="shared" si="1"/>
        <v>0</v>
      </c>
    </row>
    <row r="17" spans="1:27" hidden="1" x14ac:dyDescent="0.25">
      <c r="A17" s="105"/>
      <c r="B17" s="101">
        <v>1.6</v>
      </c>
      <c r="C17" s="101" t="s">
        <v>38</v>
      </c>
      <c r="D17" s="101"/>
      <c r="E17" s="101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43">
        <f t="shared" si="1"/>
        <v>0</v>
      </c>
    </row>
    <row r="18" spans="1:27" hidden="1" x14ac:dyDescent="0.25">
      <c r="A18" s="105"/>
      <c r="B18" s="101"/>
      <c r="C18" s="106" t="s">
        <v>107</v>
      </c>
      <c r="D18" s="101"/>
      <c r="E18" s="101" t="s">
        <v>39</v>
      </c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>
        <f t="shared" ref="Z18:Z46" si="2">SUM(F18:Y18)</f>
        <v>0</v>
      </c>
      <c r="AA18" s="143">
        <f t="shared" si="1"/>
        <v>0</v>
      </c>
    </row>
    <row r="19" spans="1:27" hidden="1" x14ac:dyDescent="0.25">
      <c r="A19" s="105"/>
      <c r="B19" s="101"/>
      <c r="C19" s="106" t="s">
        <v>108</v>
      </c>
      <c r="D19" s="101"/>
      <c r="E19" s="101" t="s">
        <v>40</v>
      </c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>
        <f t="shared" si="2"/>
        <v>0</v>
      </c>
      <c r="AA19" s="143">
        <f t="shared" si="1"/>
        <v>0</v>
      </c>
    </row>
    <row r="20" spans="1:27" hidden="1" x14ac:dyDescent="0.25">
      <c r="A20" s="105"/>
      <c r="B20" s="101">
        <v>1.7</v>
      </c>
      <c r="C20" s="101" t="s">
        <v>43</v>
      </c>
      <c r="D20" s="101"/>
      <c r="E20" s="101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>
        <f t="shared" si="2"/>
        <v>0</v>
      </c>
      <c r="AA20" s="143">
        <f t="shared" si="1"/>
        <v>0</v>
      </c>
    </row>
    <row r="21" spans="1:27" x14ac:dyDescent="0.25">
      <c r="A21" s="105"/>
      <c r="B21" s="101">
        <v>1.6</v>
      </c>
      <c r="C21" s="101" t="s">
        <v>41</v>
      </c>
      <c r="D21" s="101"/>
      <c r="E21" s="101"/>
      <c r="F21" s="103"/>
      <c r="G21" s="103"/>
      <c r="H21" s="103">
        <v>12</v>
      </c>
      <c r="I21" s="103"/>
      <c r="J21" s="103"/>
      <c r="K21" s="103"/>
      <c r="L21" s="103"/>
      <c r="M21" s="103"/>
      <c r="N21" s="103"/>
      <c r="O21" s="103">
        <v>24</v>
      </c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>
        <f t="shared" si="2"/>
        <v>36</v>
      </c>
      <c r="AA21" s="143">
        <f t="shared" si="1"/>
        <v>4799</v>
      </c>
    </row>
    <row r="22" spans="1:27" hidden="1" x14ac:dyDescent="0.25">
      <c r="A22" s="105"/>
      <c r="B22" s="107">
        <v>1.9</v>
      </c>
      <c r="C22" s="101" t="s">
        <v>42</v>
      </c>
      <c r="D22" s="101"/>
      <c r="E22" s="101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>
        <f t="shared" si="2"/>
        <v>0</v>
      </c>
      <c r="AA22" s="143">
        <f t="shared" si="1"/>
        <v>0</v>
      </c>
    </row>
    <row r="23" spans="1:27" hidden="1" x14ac:dyDescent="0.25">
      <c r="A23" s="105"/>
      <c r="B23" s="104">
        <v>1.1000000000000001</v>
      </c>
      <c r="C23" s="101" t="s">
        <v>44</v>
      </c>
      <c r="D23" s="101"/>
      <c r="E23" s="101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>
        <f t="shared" si="2"/>
        <v>0</v>
      </c>
      <c r="AA23" s="143">
        <f t="shared" si="1"/>
        <v>0</v>
      </c>
    </row>
    <row r="24" spans="1:27" hidden="1" x14ac:dyDescent="0.25">
      <c r="A24" s="105"/>
      <c r="B24" s="104">
        <v>1.1100000000000001</v>
      </c>
      <c r="C24" s="101" t="s">
        <v>7</v>
      </c>
      <c r="D24" s="101"/>
      <c r="E24" s="101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>
        <f t="shared" si="2"/>
        <v>0</v>
      </c>
      <c r="AA24" s="143">
        <f t="shared" si="1"/>
        <v>0</v>
      </c>
    </row>
    <row r="25" spans="1:27" hidden="1" x14ac:dyDescent="0.25">
      <c r="A25" s="95" t="s">
        <v>146</v>
      </c>
      <c r="B25" s="96" t="s">
        <v>45</v>
      </c>
      <c r="C25" s="97"/>
      <c r="D25" s="97"/>
      <c r="E25" s="97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9">
        <f>SUM(Z26:Z35)</f>
        <v>0</v>
      </c>
      <c r="AA25" s="142">
        <f>SUM(AA26:AA35)</f>
        <v>0</v>
      </c>
    </row>
    <row r="26" spans="1:27" ht="15" hidden="1" x14ac:dyDescent="0.25">
      <c r="A26" s="100"/>
      <c r="B26" s="101">
        <v>2.1</v>
      </c>
      <c r="C26" s="101" t="s">
        <v>46</v>
      </c>
      <c r="D26" s="101"/>
      <c r="E26" s="101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3">
        <f t="shared" si="2"/>
        <v>0</v>
      </c>
      <c r="AA26" s="143">
        <f t="shared" ref="AA26:AA35" si="3">ROUND(SUMPRODUCT($F$7:$Y$7,F26:Y26),0)</f>
        <v>0</v>
      </c>
    </row>
    <row r="27" spans="1:27" ht="15" hidden="1" x14ac:dyDescent="0.25">
      <c r="A27" s="100"/>
      <c r="B27" s="101">
        <v>2.2000000000000002</v>
      </c>
      <c r="C27" s="104" t="s">
        <v>94</v>
      </c>
      <c r="D27" s="104"/>
      <c r="E27" s="101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3">
        <f t="shared" si="2"/>
        <v>0</v>
      </c>
      <c r="AA27" s="143">
        <f t="shared" si="3"/>
        <v>0</v>
      </c>
    </row>
    <row r="28" spans="1:27" hidden="1" x14ac:dyDescent="0.25">
      <c r="A28" s="105"/>
      <c r="B28" s="101">
        <v>2.2999999999999998</v>
      </c>
      <c r="C28" s="101" t="s">
        <v>336</v>
      </c>
      <c r="D28" s="101"/>
      <c r="E28" s="101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>
        <f t="shared" si="2"/>
        <v>0</v>
      </c>
      <c r="AA28" s="143">
        <f t="shared" si="3"/>
        <v>0</v>
      </c>
    </row>
    <row r="29" spans="1:27" hidden="1" x14ac:dyDescent="0.25">
      <c r="A29" s="105"/>
      <c r="B29" s="101">
        <v>2.4</v>
      </c>
      <c r="C29" s="101" t="s">
        <v>48</v>
      </c>
      <c r="D29" s="101"/>
      <c r="E29" s="101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>
        <f t="shared" si="2"/>
        <v>0</v>
      </c>
      <c r="AA29" s="143">
        <f t="shared" si="3"/>
        <v>0</v>
      </c>
    </row>
    <row r="30" spans="1:27" hidden="1" x14ac:dyDescent="0.25">
      <c r="A30" s="105"/>
      <c r="B30" s="101">
        <v>2.5</v>
      </c>
      <c r="C30" s="101" t="s">
        <v>336</v>
      </c>
      <c r="D30" s="101"/>
      <c r="E30" s="101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>
        <f t="shared" si="2"/>
        <v>0</v>
      </c>
      <c r="AA30" s="143">
        <f t="shared" si="3"/>
        <v>0</v>
      </c>
    </row>
    <row r="31" spans="1:27" hidden="1" x14ac:dyDescent="0.25">
      <c r="A31" s="105"/>
      <c r="B31" s="101">
        <v>2.6</v>
      </c>
      <c r="C31" s="101" t="s">
        <v>50</v>
      </c>
      <c r="D31" s="101"/>
      <c r="E31" s="101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>
        <f t="shared" si="2"/>
        <v>0</v>
      </c>
      <c r="AA31" s="143">
        <f t="shared" si="3"/>
        <v>0</v>
      </c>
    </row>
    <row r="32" spans="1:27" hidden="1" x14ac:dyDescent="0.25">
      <c r="A32" s="105"/>
      <c r="B32" s="101">
        <v>2.7</v>
      </c>
      <c r="C32" s="101" t="s">
        <v>336</v>
      </c>
      <c r="D32" s="101"/>
      <c r="E32" s="101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>
        <f t="shared" si="2"/>
        <v>0</v>
      </c>
      <c r="AA32" s="143">
        <f t="shared" si="3"/>
        <v>0</v>
      </c>
    </row>
    <row r="33" spans="1:30" hidden="1" x14ac:dyDescent="0.25">
      <c r="A33" s="105"/>
      <c r="B33" s="101">
        <v>2.8</v>
      </c>
      <c r="C33" s="101" t="s">
        <v>52</v>
      </c>
      <c r="D33" s="101"/>
      <c r="E33" s="101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>
        <f t="shared" si="2"/>
        <v>0</v>
      </c>
      <c r="AA33" s="143">
        <f t="shared" si="3"/>
        <v>0</v>
      </c>
    </row>
    <row r="34" spans="1:30" hidden="1" x14ac:dyDescent="0.25">
      <c r="A34" s="105"/>
      <c r="B34" s="101">
        <v>2.9</v>
      </c>
      <c r="C34" s="101" t="s">
        <v>331</v>
      </c>
      <c r="D34" s="101"/>
      <c r="E34" s="101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>
        <f t="shared" si="2"/>
        <v>0</v>
      </c>
      <c r="AA34" s="143">
        <f t="shared" si="3"/>
        <v>0</v>
      </c>
    </row>
    <row r="35" spans="1:30" hidden="1" x14ac:dyDescent="0.25">
      <c r="A35" s="105"/>
      <c r="B35" s="104">
        <v>2.1</v>
      </c>
      <c r="C35" s="101" t="s">
        <v>54</v>
      </c>
      <c r="D35" s="101"/>
      <c r="E35" s="101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>
        <f t="shared" si="2"/>
        <v>0</v>
      </c>
      <c r="AA35" s="143">
        <f t="shared" si="3"/>
        <v>0</v>
      </c>
    </row>
    <row r="36" spans="1:30" hidden="1" x14ac:dyDescent="0.25">
      <c r="A36" s="95" t="s">
        <v>147</v>
      </c>
      <c r="B36" s="96" t="s">
        <v>95</v>
      </c>
      <c r="C36" s="97"/>
      <c r="D36" s="97"/>
      <c r="E36" s="97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9">
        <f>SUM(Z37:Z41)</f>
        <v>0</v>
      </c>
      <c r="AA36" s="142">
        <f>SUM(AA37:AA41)</f>
        <v>0</v>
      </c>
    </row>
    <row r="37" spans="1:30" hidden="1" x14ac:dyDescent="0.25">
      <c r="A37" s="100"/>
      <c r="B37" s="101">
        <v>3.1</v>
      </c>
      <c r="C37" s="101" t="s">
        <v>58</v>
      </c>
      <c r="D37" s="101"/>
      <c r="E37" s="101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>
        <f t="shared" si="2"/>
        <v>0</v>
      </c>
      <c r="AA37" s="143">
        <f t="shared" ref="AA37:AA41" si="4">ROUND(SUMPRODUCT($F$7:$Y$7,F37:Y37),0)</f>
        <v>0</v>
      </c>
    </row>
    <row r="38" spans="1:30" hidden="1" x14ac:dyDescent="0.25">
      <c r="A38" s="105"/>
      <c r="B38" s="101">
        <v>3.2</v>
      </c>
      <c r="C38" s="101" t="s">
        <v>55</v>
      </c>
      <c r="D38" s="101"/>
      <c r="E38" s="101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>
        <f t="shared" si="2"/>
        <v>0</v>
      </c>
      <c r="AA38" s="143">
        <f t="shared" si="4"/>
        <v>0</v>
      </c>
    </row>
    <row r="39" spans="1:30" hidden="1" x14ac:dyDescent="0.25">
      <c r="A39" s="105"/>
      <c r="B39" s="101">
        <v>3.3</v>
      </c>
      <c r="C39" s="101" t="s">
        <v>59</v>
      </c>
      <c r="D39" s="101"/>
      <c r="E39" s="101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>
        <f t="shared" si="2"/>
        <v>0</v>
      </c>
      <c r="AA39" s="143">
        <f t="shared" si="4"/>
        <v>0</v>
      </c>
    </row>
    <row r="40" spans="1:30" hidden="1" x14ac:dyDescent="0.25">
      <c r="A40" s="105"/>
      <c r="B40" s="101">
        <v>3.4</v>
      </c>
      <c r="C40" s="101" t="s">
        <v>56</v>
      </c>
      <c r="D40" s="101"/>
      <c r="E40" s="101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>
        <f t="shared" si="2"/>
        <v>0</v>
      </c>
      <c r="AA40" s="143">
        <f t="shared" si="4"/>
        <v>0</v>
      </c>
    </row>
    <row r="41" spans="1:30" hidden="1" x14ac:dyDescent="0.25">
      <c r="A41" s="105"/>
      <c r="B41" s="101">
        <v>3.5</v>
      </c>
      <c r="C41" s="101" t="s">
        <v>57</v>
      </c>
      <c r="D41" s="101"/>
      <c r="E41" s="101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>
        <f t="shared" si="2"/>
        <v>0</v>
      </c>
      <c r="AA41" s="143">
        <f t="shared" si="4"/>
        <v>0</v>
      </c>
    </row>
    <row r="42" spans="1:30" x14ac:dyDescent="0.25">
      <c r="A42" s="95" t="s">
        <v>148</v>
      </c>
      <c r="B42" s="96" t="s">
        <v>60</v>
      </c>
      <c r="C42" s="97"/>
      <c r="D42" s="97"/>
      <c r="E42" s="97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9">
        <f>SUM(Z43:Z46)</f>
        <v>2611</v>
      </c>
      <c r="AA42" s="142">
        <f>SUM(AA43:AA46)</f>
        <v>369359</v>
      </c>
    </row>
    <row r="43" spans="1:30" x14ac:dyDescent="0.25">
      <c r="A43" s="100"/>
      <c r="B43" s="101">
        <v>4.0999999999999996</v>
      </c>
      <c r="C43" s="101" t="s">
        <v>61</v>
      </c>
      <c r="D43" s="101"/>
      <c r="E43" s="101"/>
      <c r="F43" s="103"/>
      <c r="G43" s="103">
        <v>6</v>
      </c>
      <c r="H43" s="103">
        <v>31</v>
      </c>
      <c r="I43" s="103"/>
      <c r="J43" s="103">
        <v>8</v>
      </c>
      <c r="K43" s="103">
        <v>18</v>
      </c>
      <c r="L43" s="103">
        <v>112</v>
      </c>
      <c r="M43" s="103"/>
      <c r="N43" s="103">
        <v>98</v>
      </c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76">
        <f>SUM(F43:Y43)</f>
        <v>273</v>
      </c>
      <c r="AA43" s="143">
        <f t="shared" ref="AA43:AA46" si="5">ROUND(SUMPRODUCT($F$7:$Y$7,F43:Y43),0)</f>
        <v>33606</v>
      </c>
    </row>
    <row r="44" spans="1:30" x14ac:dyDescent="0.25">
      <c r="A44" s="105"/>
      <c r="B44" s="101">
        <v>4.2</v>
      </c>
      <c r="C44" s="101" t="s">
        <v>96</v>
      </c>
      <c r="D44" s="101"/>
      <c r="E44" s="101"/>
      <c r="F44" s="103">
        <v>8</v>
      </c>
      <c r="G44" s="165">
        <v>26</v>
      </c>
      <c r="H44" s="165">
        <v>68</v>
      </c>
      <c r="I44" s="165">
        <v>90</v>
      </c>
      <c r="J44" s="165">
        <f>J83*$AB44</f>
        <v>0</v>
      </c>
      <c r="K44" s="165">
        <v>132</v>
      </c>
      <c r="L44" s="165">
        <v>196</v>
      </c>
      <c r="M44" s="165">
        <f>M83*$AB44</f>
        <v>0</v>
      </c>
      <c r="N44" s="165">
        <v>8</v>
      </c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>
        <f t="shared" si="2"/>
        <v>528</v>
      </c>
      <c r="AA44" s="143">
        <f t="shared" si="5"/>
        <v>73521</v>
      </c>
      <c r="AB44" s="136"/>
      <c r="AC44" s="136"/>
      <c r="AD44" s="136"/>
    </row>
    <row r="45" spans="1:30" x14ac:dyDescent="0.25">
      <c r="A45" s="105"/>
      <c r="B45" s="101">
        <v>4.3</v>
      </c>
      <c r="C45" s="101" t="s">
        <v>62</v>
      </c>
      <c r="D45" s="101"/>
      <c r="E45" s="101"/>
      <c r="F45" s="165">
        <f>F84*$AB45</f>
        <v>0</v>
      </c>
      <c r="G45" s="165">
        <v>40</v>
      </c>
      <c r="H45" s="165">
        <v>56</v>
      </c>
      <c r="I45" s="165">
        <f>I84*$AB45</f>
        <v>0</v>
      </c>
      <c r="J45" s="165">
        <v>86</v>
      </c>
      <c r="K45" s="165">
        <v>204</v>
      </c>
      <c r="L45" s="165">
        <v>36</v>
      </c>
      <c r="M45" s="165">
        <f>M84*$AB45</f>
        <v>0</v>
      </c>
      <c r="N45" s="165">
        <v>20</v>
      </c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>
        <f t="shared" si="2"/>
        <v>442</v>
      </c>
      <c r="AA45" s="143">
        <f t="shared" si="5"/>
        <v>65370</v>
      </c>
      <c r="AB45" s="136"/>
      <c r="AC45" s="136"/>
      <c r="AD45" s="136"/>
    </row>
    <row r="46" spans="1:30" x14ac:dyDescent="0.25">
      <c r="A46" s="105"/>
      <c r="B46" s="101">
        <v>4.4000000000000004</v>
      </c>
      <c r="C46" s="101" t="s">
        <v>63</v>
      </c>
      <c r="D46" s="101"/>
      <c r="E46" s="101"/>
      <c r="F46" s="165">
        <v>8</v>
      </c>
      <c r="G46" s="165">
        <v>92</v>
      </c>
      <c r="H46" s="165">
        <v>214</v>
      </c>
      <c r="I46" s="165">
        <v>142</v>
      </c>
      <c r="J46" s="165">
        <f>J85*$AB46</f>
        <v>0</v>
      </c>
      <c r="K46" s="165">
        <v>622</v>
      </c>
      <c r="L46" s="165">
        <v>196</v>
      </c>
      <c r="M46" s="165">
        <f>M85*$AB46</f>
        <v>0</v>
      </c>
      <c r="N46" s="165">
        <v>94</v>
      </c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>
        <f t="shared" si="2"/>
        <v>1368</v>
      </c>
      <c r="AA46" s="143">
        <f t="shared" si="5"/>
        <v>196862</v>
      </c>
      <c r="AB46" s="136"/>
      <c r="AC46" s="136"/>
      <c r="AD46" s="136"/>
    </row>
    <row r="47" spans="1:30" hidden="1" x14ac:dyDescent="0.25">
      <c r="A47" s="95" t="s">
        <v>149</v>
      </c>
      <c r="B47" s="96" t="s">
        <v>64</v>
      </c>
      <c r="C47" s="97"/>
      <c r="D47" s="97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9">
        <f>SUM(Z48:Z51)</f>
        <v>0</v>
      </c>
      <c r="AA47" s="142">
        <f>SUM(AA48:AA51)</f>
        <v>0</v>
      </c>
    </row>
    <row r="48" spans="1:30" hidden="1" x14ac:dyDescent="0.25">
      <c r="A48" s="100"/>
      <c r="B48" s="101">
        <v>5.0999999999999996</v>
      </c>
      <c r="C48" s="101" t="s">
        <v>65</v>
      </c>
      <c r="D48" s="101"/>
      <c r="E48" s="101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43">
        <f t="shared" ref="AA48:AA51" si="6">ROUND(SUMPRODUCT($F$7:$Y$7,F48:Y48),0)</f>
        <v>0</v>
      </c>
    </row>
    <row r="49" spans="1:27" hidden="1" x14ac:dyDescent="0.25">
      <c r="A49" s="105"/>
      <c r="B49" s="101"/>
      <c r="C49" s="101" t="s">
        <v>103</v>
      </c>
      <c r="D49" s="101"/>
      <c r="E49" s="101" t="s">
        <v>66</v>
      </c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>
        <f t="shared" ref="Z49:Z68" si="7">SUM(F49:Y49)</f>
        <v>0</v>
      </c>
      <c r="AA49" s="143">
        <f t="shared" si="6"/>
        <v>0</v>
      </c>
    </row>
    <row r="50" spans="1:27" hidden="1" x14ac:dyDescent="0.25">
      <c r="A50" s="105"/>
      <c r="B50" s="101"/>
      <c r="C50" s="101" t="s">
        <v>104</v>
      </c>
      <c r="D50" s="101"/>
      <c r="E50" s="101" t="s">
        <v>67</v>
      </c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>
        <f t="shared" si="7"/>
        <v>0</v>
      </c>
      <c r="AA50" s="143">
        <f t="shared" si="6"/>
        <v>0</v>
      </c>
    </row>
    <row r="51" spans="1:27" hidden="1" x14ac:dyDescent="0.25">
      <c r="A51" s="105"/>
      <c r="B51" s="101"/>
      <c r="C51" s="101" t="s">
        <v>105</v>
      </c>
      <c r="D51" s="101"/>
      <c r="E51" s="101" t="s">
        <v>68</v>
      </c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>
        <f t="shared" si="7"/>
        <v>0</v>
      </c>
      <c r="AA51" s="143">
        <f t="shared" si="6"/>
        <v>0</v>
      </c>
    </row>
    <row r="52" spans="1:27" hidden="1" x14ac:dyDescent="0.25">
      <c r="A52" s="95" t="s">
        <v>150</v>
      </c>
      <c r="B52" s="96" t="s">
        <v>69</v>
      </c>
      <c r="C52" s="97"/>
      <c r="D52" s="97"/>
      <c r="E52" s="97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9">
        <f>SUM(Z53:Z62)</f>
        <v>0</v>
      </c>
      <c r="AA52" s="142">
        <f>SUM(AA53:AA62)</f>
        <v>0</v>
      </c>
    </row>
    <row r="53" spans="1:27" hidden="1" x14ac:dyDescent="0.25">
      <c r="A53" s="100"/>
      <c r="B53" s="101">
        <v>6.1</v>
      </c>
      <c r="C53" s="101" t="s">
        <v>70</v>
      </c>
      <c r="D53" s="101"/>
      <c r="E53" s="101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>
        <f t="shared" si="7"/>
        <v>0</v>
      </c>
      <c r="AA53" s="143">
        <f t="shared" ref="AA53:AA62" si="8">ROUND(SUMPRODUCT($F$7:$Y$7,F53:Y53),0)</f>
        <v>0</v>
      </c>
    </row>
    <row r="54" spans="1:27" hidden="1" x14ac:dyDescent="0.25">
      <c r="A54" s="105"/>
      <c r="B54" s="101">
        <v>6.2</v>
      </c>
      <c r="C54" s="101" t="s">
        <v>97</v>
      </c>
      <c r="D54" s="101"/>
      <c r="E54" s="101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>
        <f t="shared" si="7"/>
        <v>0</v>
      </c>
      <c r="AA54" s="143">
        <f t="shared" si="8"/>
        <v>0</v>
      </c>
    </row>
    <row r="55" spans="1:27" hidden="1" x14ac:dyDescent="0.25">
      <c r="A55" s="105"/>
      <c r="B55" s="101"/>
      <c r="C55" s="101" t="s">
        <v>109</v>
      </c>
      <c r="D55" s="101"/>
      <c r="E55" s="101" t="s">
        <v>117</v>
      </c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>
        <f t="shared" si="7"/>
        <v>0</v>
      </c>
      <c r="AA55" s="143">
        <f t="shared" si="8"/>
        <v>0</v>
      </c>
    </row>
    <row r="56" spans="1:27" hidden="1" x14ac:dyDescent="0.25">
      <c r="A56" s="105"/>
      <c r="B56" s="101"/>
      <c r="C56" s="101" t="s">
        <v>110</v>
      </c>
      <c r="D56" s="101"/>
      <c r="E56" s="101" t="s">
        <v>118</v>
      </c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>
        <f t="shared" si="7"/>
        <v>0</v>
      </c>
      <c r="AA56" s="143">
        <f t="shared" si="8"/>
        <v>0</v>
      </c>
    </row>
    <row r="57" spans="1:27" hidden="1" x14ac:dyDescent="0.25">
      <c r="A57" s="105"/>
      <c r="B57" s="101"/>
      <c r="C57" s="101" t="s">
        <v>111</v>
      </c>
      <c r="D57" s="101"/>
      <c r="E57" s="101" t="s">
        <v>119</v>
      </c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>
        <f t="shared" si="7"/>
        <v>0</v>
      </c>
      <c r="AA57" s="143">
        <f t="shared" si="8"/>
        <v>0</v>
      </c>
    </row>
    <row r="58" spans="1:27" hidden="1" x14ac:dyDescent="0.25">
      <c r="A58" s="105"/>
      <c r="B58" s="101"/>
      <c r="C58" s="101" t="s">
        <v>112</v>
      </c>
      <c r="D58" s="101"/>
      <c r="E58" s="101" t="s">
        <v>121</v>
      </c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>
        <f t="shared" si="7"/>
        <v>0</v>
      </c>
      <c r="AA58" s="143">
        <f t="shared" si="8"/>
        <v>0</v>
      </c>
    </row>
    <row r="59" spans="1:27" hidden="1" x14ac:dyDescent="0.25">
      <c r="A59" s="105"/>
      <c r="B59" s="101"/>
      <c r="C59" s="101" t="s">
        <v>113</v>
      </c>
      <c r="D59" s="101"/>
      <c r="E59" s="101" t="s">
        <v>120</v>
      </c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>
        <f t="shared" si="7"/>
        <v>0</v>
      </c>
      <c r="AA59" s="143">
        <f t="shared" si="8"/>
        <v>0</v>
      </c>
    </row>
    <row r="60" spans="1:27" hidden="1" x14ac:dyDescent="0.25">
      <c r="A60" s="105"/>
      <c r="B60" s="101"/>
      <c r="C60" s="101" t="s">
        <v>114</v>
      </c>
      <c r="D60" s="101"/>
      <c r="E60" s="101" t="s">
        <v>122</v>
      </c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>
        <f t="shared" si="7"/>
        <v>0</v>
      </c>
      <c r="AA60" s="143">
        <f t="shared" si="8"/>
        <v>0</v>
      </c>
    </row>
    <row r="61" spans="1:27" hidden="1" x14ac:dyDescent="0.25">
      <c r="A61" s="105"/>
      <c r="B61" s="101"/>
      <c r="C61" s="101" t="s">
        <v>115</v>
      </c>
      <c r="D61" s="101"/>
      <c r="E61" s="101" t="s">
        <v>123</v>
      </c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>
        <f t="shared" si="7"/>
        <v>0</v>
      </c>
      <c r="AA61" s="143">
        <f t="shared" si="8"/>
        <v>0</v>
      </c>
    </row>
    <row r="62" spans="1:27" hidden="1" x14ac:dyDescent="0.25">
      <c r="A62" s="105"/>
      <c r="B62" s="101"/>
      <c r="C62" s="101" t="s">
        <v>116</v>
      </c>
      <c r="D62" s="101"/>
      <c r="E62" s="101" t="s">
        <v>124</v>
      </c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>
        <f t="shared" si="7"/>
        <v>0</v>
      </c>
      <c r="AA62" s="143">
        <f t="shared" si="8"/>
        <v>0</v>
      </c>
    </row>
    <row r="63" spans="1:27" hidden="1" x14ac:dyDescent="0.25">
      <c r="A63" s="95" t="s">
        <v>151</v>
      </c>
      <c r="B63" s="96" t="s">
        <v>98</v>
      </c>
      <c r="C63" s="97"/>
      <c r="D63" s="97"/>
      <c r="E63" s="97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9">
        <f>SUM(Z64:Z66)</f>
        <v>0</v>
      </c>
      <c r="AA63" s="142">
        <f>SUM(AA64:AA66)</f>
        <v>0</v>
      </c>
    </row>
    <row r="64" spans="1:27" hidden="1" x14ac:dyDescent="0.25">
      <c r="A64" s="100"/>
      <c r="B64" s="101">
        <v>7.1</v>
      </c>
      <c r="C64" s="101" t="s">
        <v>71</v>
      </c>
      <c r="D64" s="101"/>
      <c r="E64" s="101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>
        <f t="shared" si="7"/>
        <v>0</v>
      </c>
      <c r="AA64" s="143">
        <f t="shared" ref="AA64:AA66" si="9">ROUND(SUMPRODUCT($F$7:$Y$7,F64:Y64),0)</f>
        <v>0</v>
      </c>
    </row>
    <row r="65" spans="1:27" hidden="1" x14ac:dyDescent="0.25">
      <c r="A65" s="105"/>
      <c r="B65" s="101">
        <v>7.2</v>
      </c>
      <c r="C65" s="101" t="s">
        <v>72</v>
      </c>
      <c r="D65" s="101"/>
      <c r="E65" s="101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>
        <f t="shared" si="7"/>
        <v>0</v>
      </c>
      <c r="AA65" s="143">
        <f t="shared" si="9"/>
        <v>0</v>
      </c>
    </row>
    <row r="66" spans="1:27" hidden="1" x14ac:dyDescent="0.25">
      <c r="A66" s="105"/>
      <c r="B66" s="101">
        <v>7.3</v>
      </c>
      <c r="C66" s="101" t="s">
        <v>73</v>
      </c>
      <c r="D66" s="101"/>
      <c r="E66" s="101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>
        <f t="shared" si="7"/>
        <v>0</v>
      </c>
      <c r="AA66" s="143">
        <f t="shared" si="9"/>
        <v>0</v>
      </c>
    </row>
    <row r="67" spans="1:27" hidden="1" x14ac:dyDescent="0.25">
      <c r="A67" s="95" t="s">
        <v>152</v>
      </c>
      <c r="B67" s="96" t="s">
        <v>99</v>
      </c>
      <c r="C67" s="97"/>
      <c r="D67" s="97"/>
      <c r="E67" s="97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9">
        <f>SUM(Z68:Z73)</f>
        <v>0</v>
      </c>
      <c r="AA67" s="142">
        <f>SUM(AA68:AA73)</f>
        <v>0</v>
      </c>
    </row>
    <row r="68" spans="1:27" hidden="1" x14ac:dyDescent="0.25">
      <c r="A68" s="100"/>
      <c r="B68" s="101">
        <v>8.1</v>
      </c>
      <c r="C68" s="101" t="s">
        <v>74</v>
      </c>
      <c r="D68" s="101"/>
      <c r="E68" s="101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>
        <f t="shared" si="7"/>
        <v>0</v>
      </c>
      <c r="AA68" s="143">
        <f t="shared" ref="AA68:AA73" si="10">ROUND(SUMPRODUCT($F$7:$Y$7,F68:Y68),0)</f>
        <v>0</v>
      </c>
    </row>
    <row r="69" spans="1:27" hidden="1" x14ac:dyDescent="0.25">
      <c r="A69" s="105"/>
      <c r="B69" s="101">
        <v>8.1999999999999993</v>
      </c>
      <c r="C69" s="101" t="s">
        <v>75</v>
      </c>
      <c r="D69" s="101"/>
      <c r="E69" s="101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43">
        <f t="shared" si="10"/>
        <v>0</v>
      </c>
    </row>
    <row r="70" spans="1:27" hidden="1" x14ac:dyDescent="0.25">
      <c r="A70" s="105"/>
      <c r="B70" s="101"/>
      <c r="C70" s="106" t="s">
        <v>139</v>
      </c>
      <c r="D70" s="101"/>
      <c r="E70" s="101" t="s">
        <v>76</v>
      </c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>
        <f t="shared" ref="Z70:Z73" si="11">SUM(F70:Y70)</f>
        <v>0</v>
      </c>
      <c r="AA70" s="143">
        <f t="shared" si="10"/>
        <v>0</v>
      </c>
    </row>
    <row r="71" spans="1:27" hidden="1" x14ac:dyDescent="0.25">
      <c r="A71" s="105"/>
      <c r="B71" s="101"/>
      <c r="C71" s="106" t="s">
        <v>140</v>
      </c>
      <c r="D71" s="101"/>
      <c r="E71" s="101" t="s">
        <v>77</v>
      </c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>
        <f t="shared" si="11"/>
        <v>0</v>
      </c>
      <c r="AA71" s="143">
        <f t="shared" si="10"/>
        <v>0</v>
      </c>
    </row>
    <row r="72" spans="1:27" hidden="1" x14ac:dyDescent="0.25">
      <c r="A72" s="105"/>
      <c r="B72" s="101"/>
      <c r="C72" s="106" t="s">
        <v>141</v>
      </c>
      <c r="D72" s="101"/>
      <c r="E72" s="101" t="s">
        <v>78</v>
      </c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>
        <f t="shared" si="11"/>
        <v>0</v>
      </c>
      <c r="AA72" s="143">
        <f t="shared" si="10"/>
        <v>0</v>
      </c>
    </row>
    <row r="73" spans="1:27" hidden="1" x14ac:dyDescent="0.25">
      <c r="A73" s="105"/>
      <c r="B73" s="101"/>
      <c r="C73" s="106" t="s">
        <v>142</v>
      </c>
      <c r="D73" s="101"/>
      <c r="E73" s="101" t="s">
        <v>79</v>
      </c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>
        <f t="shared" si="11"/>
        <v>0</v>
      </c>
      <c r="AA73" s="143">
        <f t="shared" si="10"/>
        <v>0</v>
      </c>
    </row>
    <row r="74" spans="1:27" s="164" customFormat="1" hidden="1" x14ac:dyDescent="0.25">
      <c r="A74" s="105"/>
      <c r="B74" s="106">
        <v>8.3000000000000007</v>
      </c>
      <c r="C74" s="106" t="s">
        <v>306</v>
      </c>
      <c r="D74" s="106"/>
      <c r="E74" s="106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>
        <f t="shared" ref="Z74:Z77" si="12">SUM(F74:Y74)</f>
        <v>0</v>
      </c>
      <c r="AA74" s="143">
        <f t="shared" ref="AA74:AA77" si="13">ROUND(SUMPRODUCT($F$7:$Y$7,F74:Y74),0)</f>
        <v>0</v>
      </c>
    </row>
    <row r="75" spans="1:27" s="164" customFormat="1" hidden="1" x14ac:dyDescent="0.25">
      <c r="A75" s="105"/>
      <c r="B75" s="106"/>
      <c r="C75" s="106" t="s">
        <v>307</v>
      </c>
      <c r="D75" s="106"/>
      <c r="E75" s="106" t="s">
        <v>308</v>
      </c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>
        <f t="shared" si="12"/>
        <v>0</v>
      </c>
      <c r="AA75" s="143">
        <f t="shared" si="13"/>
        <v>0</v>
      </c>
    </row>
    <row r="76" spans="1:27" s="164" customFormat="1" hidden="1" x14ac:dyDescent="0.25">
      <c r="A76" s="105"/>
      <c r="B76" s="106"/>
      <c r="C76" s="106" t="s">
        <v>309</v>
      </c>
      <c r="D76" s="106"/>
      <c r="E76" s="106" t="s">
        <v>310</v>
      </c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>
        <f t="shared" si="12"/>
        <v>0</v>
      </c>
      <c r="AA76" s="143">
        <f t="shared" si="13"/>
        <v>0</v>
      </c>
    </row>
    <row r="77" spans="1:27" s="164" customFormat="1" hidden="1" x14ac:dyDescent="0.25">
      <c r="A77" s="105"/>
      <c r="B77" s="106"/>
      <c r="C77" s="106" t="s">
        <v>311</v>
      </c>
      <c r="D77" s="106"/>
      <c r="E77" s="106" t="s">
        <v>312</v>
      </c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>
        <f t="shared" si="12"/>
        <v>0</v>
      </c>
      <c r="AA77" s="143">
        <f t="shared" si="13"/>
        <v>0</v>
      </c>
    </row>
    <row r="78" spans="1:27" x14ac:dyDescent="0.25">
      <c r="A78" s="95"/>
      <c r="B78" s="96"/>
      <c r="C78" s="97"/>
      <c r="D78" s="97"/>
      <c r="E78" s="97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9"/>
      <c r="AA78" s="142"/>
    </row>
    <row r="79" spans="1:27" x14ac:dyDescent="0.25">
      <c r="A79" s="100"/>
      <c r="B79" s="101"/>
      <c r="C79" s="101"/>
      <c r="D79" s="101"/>
      <c r="E79" s="101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43"/>
    </row>
    <row r="80" spans="1:27" ht="16.2" thickBot="1" x14ac:dyDescent="0.35">
      <c r="A80" s="108"/>
      <c r="B80" s="109"/>
      <c r="C80" s="109"/>
      <c r="D80" s="109"/>
      <c r="E80" s="110" t="s">
        <v>30</v>
      </c>
      <c r="F80" s="111">
        <f t="shared" ref="F80:R80" si="14">SUM(F11:F79)</f>
        <v>16</v>
      </c>
      <c r="G80" s="111">
        <f t="shared" si="14"/>
        <v>164</v>
      </c>
      <c r="H80" s="111">
        <f t="shared" si="14"/>
        <v>381</v>
      </c>
      <c r="I80" s="111">
        <f t="shared" si="14"/>
        <v>232</v>
      </c>
      <c r="J80" s="111">
        <f t="shared" si="14"/>
        <v>94</v>
      </c>
      <c r="K80" s="111">
        <f t="shared" si="14"/>
        <v>976</v>
      </c>
      <c r="L80" s="111">
        <f t="shared" si="14"/>
        <v>540</v>
      </c>
      <c r="M80" s="111">
        <f t="shared" si="14"/>
        <v>0</v>
      </c>
      <c r="N80" s="111">
        <f t="shared" ref="N80:O80" si="15">SUM(N11:N79)</f>
        <v>220</v>
      </c>
      <c r="O80" s="111">
        <f t="shared" si="15"/>
        <v>24</v>
      </c>
      <c r="P80" s="111">
        <f t="shared" si="14"/>
        <v>0</v>
      </c>
      <c r="Q80" s="111">
        <f t="shared" si="14"/>
        <v>0</v>
      </c>
      <c r="R80" s="111">
        <f t="shared" si="14"/>
        <v>0</v>
      </c>
      <c r="S80" s="111">
        <f>SUM(S11:S79)</f>
        <v>0</v>
      </c>
      <c r="T80" s="111">
        <f t="shared" ref="T80:Y80" si="16">SUM(T11:T79)</f>
        <v>0</v>
      </c>
      <c r="U80" s="111">
        <f t="shared" si="16"/>
        <v>0</v>
      </c>
      <c r="V80" s="111">
        <f t="shared" si="16"/>
        <v>0</v>
      </c>
      <c r="W80" s="111">
        <f t="shared" si="16"/>
        <v>0</v>
      </c>
      <c r="X80" s="111">
        <f t="shared" si="16"/>
        <v>0</v>
      </c>
      <c r="Y80" s="111">
        <f t="shared" si="16"/>
        <v>0</v>
      </c>
      <c r="Z80" s="111">
        <f>+Z11+Z25+Z36+Z42+Z47+Z52+Z63+Z67+Z78</f>
        <v>2647</v>
      </c>
      <c r="AA80" s="144">
        <f>SUM(AA78,AA67,AA63,AA52,AA47,AA42,AA36,AA25,AA11)</f>
        <v>374158</v>
      </c>
    </row>
    <row r="83" spans="6:15" x14ac:dyDescent="0.25">
      <c r="G83" s="164"/>
      <c r="H83" s="164"/>
      <c r="I83" s="164"/>
      <c r="J83" s="164"/>
      <c r="K83" s="164"/>
      <c r="L83" s="164"/>
      <c r="M83" s="164"/>
      <c r="N83" s="164"/>
      <c r="O83" s="164"/>
    </row>
    <row r="84" spans="6:15" x14ac:dyDescent="0.25">
      <c r="F84" s="164"/>
      <c r="G84" s="164"/>
      <c r="H84" s="164"/>
      <c r="I84" s="164"/>
      <c r="J84" s="164"/>
      <c r="K84" s="164"/>
      <c r="L84" s="164"/>
      <c r="M84" s="164"/>
      <c r="N84" s="164"/>
      <c r="O84" s="164"/>
    </row>
    <row r="85" spans="6:15" x14ac:dyDescent="0.25">
      <c r="F85" s="164"/>
      <c r="G85" s="164"/>
      <c r="H85" s="164"/>
      <c r="I85" s="164"/>
      <c r="J85" s="164"/>
      <c r="K85" s="164"/>
      <c r="L85" s="164"/>
      <c r="M85" s="164"/>
      <c r="N85" s="164"/>
      <c r="O85" s="164"/>
    </row>
  </sheetData>
  <mergeCells count="1">
    <mergeCell ref="A5:O5"/>
  </mergeCells>
  <printOptions horizontalCentered="1"/>
  <pageMargins left="0.57999999999999996" right="0.56000000000000005" top="0.5" bottom="0.71" header="0.05" footer="0.33"/>
  <pageSetup paperSize="3" scale="85" orientation="landscape" r:id="rId1"/>
  <headerFooter>
    <oddFooter>&amp;L&amp;"Arial,Bold"&amp;14Exhibit E-b&amp;C&amp;"Arial,Bold"&amp;14Y-11834&amp;R&amp;"Arial,Bold"&amp;14Page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61"/>
  <sheetViews>
    <sheetView zoomScale="75" zoomScaleNormal="75" workbookViewId="0">
      <selection activeCell="C59" sqref="C59"/>
    </sheetView>
  </sheetViews>
  <sheetFormatPr defaultRowHeight="13.8" x14ac:dyDescent="0.25"/>
  <cols>
    <col min="3" max="3" width="25.19921875" customWidth="1"/>
    <col min="4" max="4" width="24.69921875" customWidth="1"/>
    <col min="5" max="5" width="1.69921875" customWidth="1"/>
    <col min="6" max="6" width="12" customWidth="1"/>
    <col min="7" max="7" width="4.19921875" customWidth="1"/>
    <col min="9" max="9" width="6.19921875" customWidth="1"/>
    <col min="10" max="10" width="14.8984375" customWidth="1"/>
    <col min="12" max="13" width="0" hidden="1" customWidth="1"/>
    <col min="14" max="14" width="9.69921875" hidden="1" customWidth="1"/>
    <col min="15" max="15" width="0" hidden="1" customWidth="1"/>
    <col min="16" max="16" width="10.5" hidden="1" customWidth="1"/>
  </cols>
  <sheetData>
    <row r="3" spans="2:16" ht="17.399999999999999" x14ac:dyDescent="0.3">
      <c r="C3" s="233" t="str">
        <f>'EST COST (Prime-)'!C2:J2</f>
        <v>Agreement Number</v>
      </c>
      <c r="D3" s="233"/>
      <c r="E3" s="233"/>
      <c r="F3" s="233"/>
      <c r="G3" s="233"/>
      <c r="H3" s="233"/>
      <c r="I3" s="233"/>
      <c r="J3" s="233"/>
    </row>
    <row r="4" spans="2:16" ht="17.399999999999999" x14ac:dyDescent="0.3">
      <c r="C4" s="233" t="str">
        <f>'EST COST (Prime-)'!C3:J3</f>
        <v>Project Name</v>
      </c>
      <c r="D4" s="233"/>
      <c r="E4" s="233"/>
      <c r="F4" s="233"/>
      <c r="G4" s="233"/>
      <c r="H4" s="233"/>
      <c r="I4" s="233"/>
      <c r="J4" s="233"/>
    </row>
    <row r="5" spans="2:16" s="164" customFormat="1" ht="17.399999999999999" x14ac:dyDescent="0.3">
      <c r="C5" s="233" t="s">
        <v>416</v>
      </c>
      <c r="D5" s="233"/>
      <c r="E5" s="233"/>
      <c r="F5" s="233"/>
      <c r="G5" s="233"/>
      <c r="H5" s="233"/>
      <c r="I5" s="233"/>
      <c r="J5" s="233"/>
    </row>
    <row r="6" spans="2:16" ht="17.399999999999999" x14ac:dyDescent="0.3">
      <c r="C6" s="232" t="s">
        <v>351</v>
      </c>
      <c r="D6" s="232"/>
      <c r="E6" s="232"/>
      <c r="F6" s="232"/>
      <c r="G6" s="232"/>
      <c r="H6" s="232"/>
      <c r="I6" s="232"/>
      <c r="J6" s="232"/>
    </row>
    <row r="7" spans="2:16" ht="17.399999999999999" x14ac:dyDescent="0.3">
      <c r="C7" s="1"/>
      <c r="D7" s="11"/>
      <c r="E7" s="11"/>
      <c r="F7" s="11"/>
      <c r="G7" s="11"/>
      <c r="H7" s="11"/>
      <c r="I7" s="11"/>
      <c r="J7" s="12"/>
    </row>
    <row r="8" spans="2:16" x14ac:dyDescent="0.25">
      <c r="C8" s="11"/>
      <c r="D8" s="11"/>
      <c r="E8" s="11"/>
      <c r="F8" s="11"/>
      <c r="G8" s="11"/>
      <c r="H8" s="11"/>
      <c r="I8" s="11"/>
      <c r="J8" s="12"/>
    </row>
    <row r="9" spans="2:16" x14ac:dyDescent="0.25">
      <c r="C9" s="13" t="s">
        <v>399</v>
      </c>
      <c r="D9" s="11"/>
      <c r="E9" s="11"/>
      <c r="F9" s="11"/>
      <c r="G9" s="11"/>
      <c r="H9" s="11"/>
      <c r="I9" s="11"/>
      <c r="J9" s="12"/>
    </row>
    <row r="10" spans="2:16" x14ac:dyDescent="0.25">
      <c r="B10" s="124"/>
      <c r="C10" s="14"/>
      <c r="D10" s="15"/>
      <c r="E10" s="15"/>
      <c r="F10" s="15"/>
      <c r="G10" s="15"/>
      <c r="H10" s="15"/>
      <c r="I10" s="15"/>
      <c r="J10" s="16"/>
    </row>
    <row r="11" spans="2:16" x14ac:dyDescent="0.25">
      <c r="B11" s="124"/>
      <c r="C11" s="17" t="s">
        <v>1</v>
      </c>
      <c r="D11" s="17" t="s">
        <v>223</v>
      </c>
      <c r="E11" s="17"/>
      <c r="F11" s="18" t="s">
        <v>10</v>
      </c>
      <c r="G11" s="18" t="s">
        <v>11</v>
      </c>
      <c r="H11" s="19" t="s">
        <v>12</v>
      </c>
      <c r="I11" s="20" t="s">
        <v>13</v>
      </c>
      <c r="J11" s="21" t="s">
        <v>14</v>
      </c>
      <c r="M11" t="s">
        <v>317</v>
      </c>
      <c r="N11" t="s">
        <v>318</v>
      </c>
      <c r="O11" t="s">
        <v>319</v>
      </c>
      <c r="P11" t="s">
        <v>320</v>
      </c>
    </row>
    <row r="12" spans="2:16" x14ac:dyDescent="0.25">
      <c r="B12" s="230"/>
      <c r="C12" s="22" t="s">
        <v>154</v>
      </c>
      <c r="D12" s="23" t="s">
        <v>162</v>
      </c>
      <c r="E12" s="23"/>
      <c r="F12">
        <f>'EST HRS (Sub-2)'!$F$80</f>
        <v>16</v>
      </c>
      <c r="G12" s="23"/>
      <c r="H12" s="206">
        <v>89.42</v>
      </c>
      <c r="I12" s="25"/>
      <c r="J12" s="24">
        <f>F12*H12</f>
        <v>1430.72</v>
      </c>
      <c r="M12" s="145">
        <f>H12</f>
        <v>89.42</v>
      </c>
      <c r="N12" s="145">
        <f>H12*$D$38</f>
        <v>157.53121400000001</v>
      </c>
      <c r="O12" s="145">
        <f>H12*$D$39</f>
        <v>25.484699999999997</v>
      </c>
      <c r="P12" s="145">
        <f>SUM(M12:O12)</f>
        <v>272.43591399999997</v>
      </c>
    </row>
    <row r="13" spans="2:16" x14ac:dyDescent="0.25">
      <c r="B13" s="230"/>
      <c r="C13" s="22" t="s">
        <v>163</v>
      </c>
      <c r="D13" s="23" t="s">
        <v>164</v>
      </c>
      <c r="E13" s="23"/>
      <c r="F13">
        <f>'EST HRS (Sub-2)'!$G$80</f>
        <v>164</v>
      </c>
      <c r="G13" s="23"/>
      <c r="H13" s="206">
        <v>67.31</v>
      </c>
      <c r="I13" s="25"/>
      <c r="J13" s="24">
        <f t="shared" ref="J13:J31" si="0">F13*H13</f>
        <v>11038.84</v>
      </c>
      <c r="M13" s="145">
        <f t="shared" ref="M13:M32" si="1">H13</f>
        <v>67.31</v>
      </c>
      <c r="N13" s="145">
        <f t="shared" ref="N13:N32" si="2">H13*$D$38</f>
        <v>118.580027</v>
      </c>
      <c r="O13" s="145">
        <f t="shared" ref="O13:O32" si="3">H13*$D$39</f>
        <v>19.183349999999997</v>
      </c>
      <c r="P13" s="145">
        <f t="shared" ref="P13:P32" si="4">SUM(M13:O13)</f>
        <v>205.07337699999999</v>
      </c>
    </row>
    <row r="14" spans="2:16" x14ac:dyDescent="0.25">
      <c r="B14" s="230"/>
      <c r="C14" s="22" t="s">
        <v>165</v>
      </c>
      <c r="D14" s="23" t="s">
        <v>129</v>
      </c>
      <c r="E14" s="23"/>
      <c r="F14">
        <f>'EST HRS (Sub-2)'!$H$80</f>
        <v>381</v>
      </c>
      <c r="G14" s="23"/>
      <c r="H14" s="206">
        <v>66.83</v>
      </c>
      <c r="I14" s="25"/>
      <c r="J14" s="24">
        <f t="shared" si="0"/>
        <v>25462.23</v>
      </c>
      <c r="M14" s="145">
        <f t="shared" si="1"/>
        <v>66.83</v>
      </c>
      <c r="N14" s="145">
        <f t="shared" si="2"/>
        <v>117.73441099999999</v>
      </c>
      <c r="O14" s="145">
        <f t="shared" si="3"/>
        <v>19.046549999999996</v>
      </c>
      <c r="P14" s="145">
        <f t="shared" si="4"/>
        <v>203.610961</v>
      </c>
    </row>
    <row r="15" spans="2:16" x14ac:dyDescent="0.25">
      <c r="B15" s="230"/>
      <c r="C15" s="22" t="s">
        <v>166</v>
      </c>
      <c r="D15" s="23" t="s">
        <v>167</v>
      </c>
      <c r="E15" s="23"/>
      <c r="F15">
        <f>'EST HRS (Sub-2)'!$I$80</f>
        <v>232</v>
      </c>
      <c r="G15" s="23"/>
      <c r="H15" s="206">
        <v>56.73</v>
      </c>
      <c r="I15" s="25"/>
      <c r="J15" s="24">
        <f t="shared" si="0"/>
        <v>13161.359999999999</v>
      </c>
      <c r="M15" s="145">
        <f t="shared" si="1"/>
        <v>56.73</v>
      </c>
      <c r="N15" s="145">
        <f t="shared" si="2"/>
        <v>99.941240999999991</v>
      </c>
      <c r="O15" s="145">
        <f t="shared" si="3"/>
        <v>16.168049999999997</v>
      </c>
      <c r="P15" s="145">
        <f t="shared" si="4"/>
        <v>172.83929099999997</v>
      </c>
    </row>
    <row r="16" spans="2:16" x14ac:dyDescent="0.25">
      <c r="B16" s="230"/>
      <c r="C16" s="22" t="s">
        <v>168</v>
      </c>
      <c r="D16" s="23" t="s">
        <v>169</v>
      </c>
      <c r="E16" s="23"/>
      <c r="F16">
        <f>'EST HRS (Sub-2)'!$J$80</f>
        <v>94</v>
      </c>
      <c r="G16" s="23"/>
      <c r="H16" s="206">
        <v>55.29</v>
      </c>
      <c r="I16" s="25"/>
      <c r="J16" s="24">
        <f t="shared" si="0"/>
        <v>5197.26</v>
      </c>
      <c r="M16" s="145">
        <f t="shared" si="1"/>
        <v>55.29</v>
      </c>
      <c r="N16" s="145">
        <f t="shared" si="2"/>
        <v>97.404392999999999</v>
      </c>
      <c r="O16" s="145">
        <f t="shared" si="3"/>
        <v>15.757649999999998</v>
      </c>
      <c r="P16" s="145">
        <f t="shared" si="4"/>
        <v>168.452043</v>
      </c>
    </row>
    <row r="17" spans="2:16" x14ac:dyDescent="0.25">
      <c r="B17" s="230"/>
      <c r="C17" s="22" t="s">
        <v>170</v>
      </c>
      <c r="D17" s="23" t="s">
        <v>171</v>
      </c>
      <c r="E17" s="23"/>
      <c r="F17">
        <f>'EST HRS (Sub-2)'!$K$80</f>
        <v>976</v>
      </c>
      <c r="G17" s="23"/>
      <c r="H17" s="206">
        <v>40.869999999999997</v>
      </c>
      <c r="I17" s="25"/>
      <c r="J17" s="24">
        <f t="shared" si="0"/>
        <v>39889.119999999995</v>
      </c>
      <c r="M17" s="145">
        <f t="shared" si="1"/>
        <v>40.869999999999997</v>
      </c>
      <c r="N17" s="145">
        <f t="shared" si="2"/>
        <v>72.000678999999991</v>
      </c>
      <c r="O17" s="145">
        <f t="shared" si="3"/>
        <v>11.647949999999998</v>
      </c>
      <c r="P17" s="145">
        <f t="shared" si="4"/>
        <v>124.51862899999999</v>
      </c>
    </row>
    <row r="18" spans="2:16" x14ac:dyDescent="0.25">
      <c r="B18" s="230"/>
      <c r="C18" s="22" t="s">
        <v>172</v>
      </c>
      <c r="D18" s="23" t="s">
        <v>173</v>
      </c>
      <c r="E18" s="23"/>
      <c r="F18">
        <f>'EST HRS (Sub-2)'!$L$80</f>
        <v>540</v>
      </c>
      <c r="G18" s="23"/>
      <c r="H18" s="206">
        <v>32.21</v>
      </c>
      <c r="I18" s="25"/>
      <c r="J18" s="24">
        <f t="shared" si="0"/>
        <v>17393.400000000001</v>
      </c>
      <c r="M18" s="145">
        <f t="shared" si="1"/>
        <v>32.21</v>
      </c>
      <c r="N18" s="145">
        <f t="shared" si="2"/>
        <v>56.744357000000001</v>
      </c>
      <c r="O18" s="145">
        <f t="shared" si="3"/>
        <v>9.1798500000000001</v>
      </c>
      <c r="P18" s="145">
        <f t="shared" si="4"/>
        <v>98.134207000000004</v>
      </c>
    </row>
    <row r="19" spans="2:16" x14ac:dyDescent="0.25">
      <c r="B19" s="230"/>
      <c r="C19" s="22" t="s">
        <v>178</v>
      </c>
      <c r="D19" s="23" t="s">
        <v>173</v>
      </c>
      <c r="E19" s="23"/>
      <c r="F19">
        <f>'EST HRS (Sub-2)'!$M$80</f>
        <v>0</v>
      </c>
      <c r="G19" s="23"/>
      <c r="H19" s="206">
        <v>32.21</v>
      </c>
      <c r="I19" s="25"/>
      <c r="J19" s="24">
        <f t="shared" si="0"/>
        <v>0</v>
      </c>
      <c r="M19" s="145">
        <f t="shared" si="1"/>
        <v>32.21</v>
      </c>
      <c r="N19" s="145">
        <f t="shared" si="2"/>
        <v>56.744357000000001</v>
      </c>
      <c r="O19" s="145">
        <f t="shared" si="3"/>
        <v>9.1798500000000001</v>
      </c>
      <c r="P19" s="145">
        <f t="shared" si="4"/>
        <v>98.134207000000004</v>
      </c>
    </row>
    <row r="20" spans="2:16" x14ac:dyDescent="0.25">
      <c r="B20" s="230"/>
      <c r="C20" s="22" t="s">
        <v>174</v>
      </c>
      <c r="D20" s="23" t="s">
        <v>175</v>
      </c>
      <c r="E20" s="23"/>
      <c r="F20">
        <f>'EST HRS (Sub-2)'!$N$80</f>
        <v>220</v>
      </c>
      <c r="G20" s="23"/>
      <c r="H20" s="206">
        <v>38.46</v>
      </c>
      <c r="I20" s="25"/>
      <c r="J20" s="24">
        <f t="shared" si="0"/>
        <v>8461.2000000000007</v>
      </c>
      <c r="M20" s="145">
        <f t="shared" si="1"/>
        <v>38.46</v>
      </c>
      <c r="N20" s="145">
        <f t="shared" si="2"/>
        <v>67.754981999999998</v>
      </c>
      <c r="O20" s="145">
        <f t="shared" si="3"/>
        <v>10.9611</v>
      </c>
      <c r="P20" s="145">
        <f t="shared" si="4"/>
        <v>117.17608199999999</v>
      </c>
    </row>
    <row r="21" spans="2:16" x14ac:dyDescent="0.25">
      <c r="B21" s="230"/>
      <c r="C21" s="22" t="s">
        <v>176</v>
      </c>
      <c r="D21" s="23" t="s">
        <v>177</v>
      </c>
      <c r="E21" s="23"/>
      <c r="F21">
        <f>'EST HRS (Sub-2)'!$O$80</f>
        <v>24</v>
      </c>
      <c r="G21" s="23"/>
      <c r="H21" s="206">
        <v>32.21</v>
      </c>
      <c r="I21" s="25"/>
      <c r="J21" s="24">
        <f t="shared" si="0"/>
        <v>773.04</v>
      </c>
      <c r="M21" s="145">
        <f t="shared" si="1"/>
        <v>32.21</v>
      </c>
      <c r="N21" s="145">
        <f t="shared" si="2"/>
        <v>56.744357000000001</v>
      </c>
      <c r="O21" s="145">
        <f t="shared" si="3"/>
        <v>9.1798500000000001</v>
      </c>
      <c r="P21" s="145">
        <f t="shared" si="4"/>
        <v>98.134207000000004</v>
      </c>
    </row>
    <row r="22" spans="2:16" x14ac:dyDescent="0.25">
      <c r="B22" s="230"/>
      <c r="C22" s="22"/>
      <c r="D22" s="23"/>
      <c r="E22" s="23"/>
      <c r="F22">
        <f>'EST HRS (Sub-2)'!$P$80</f>
        <v>0</v>
      </c>
      <c r="G22" s="23"/>
      <c r="H22" s="189"/>
      <c r="I22" s="25"/>
      <c r="J22" s="24">
        <f t="shared" si="0"/>
        <v>0</v>
      </c>
      <c r="M22" s="145">
        <f t="shared" si="1"/>
        <v>0</v>
      </c>
      <c r="N22" s="145">
        <f t="shared" si="2"/>
        <v>0</v>
      </c>
      <c r="O22" s="145">
        <f t="shared" si="3"/>
        <v>0</v>
      </c>
      <c r="P22" s="145">
        <f t="shared" si="4"/>
        <v>0</v>
      </c>
    </row>
    <row r="23" spans="2:16" hidden="1" x14ac:dyDescent="0.25">
      <c r="C23" s="22"/>
      <c r="D23" s="23"/>
      <c r="E23" s="23"/>
      <c r="F23">
        <f>'EST HRS (Sub-2)'!Q$80</f>
        <v>0</v>
      </c>
      <c r="G23" s="23"/>
      <c r="H23" s="189"/>
      <c r="I23" s="25"/>
      <c r="J23" s="24">
        <f t="shared" si="0"/>
        <v>0</v>
      </c>
      <c r="M23" s="145">
        <f t="shared" si="1"/>
        <v>0</v>
      </c>
      <c r="N23" s="145">
        <f t="shared" si="2"/>
        <v>0</v>
      </c>
      <c r="O23" s="145">
        <f t="shared" si="3"/>
        <v>0</v>
      </c>
      <c r="P23" s="145">
        <f t="shared" si="4"/>
        <v>0</v>
      </c>
    </row>
    <row r="24" spans="2:16" hidden="1" x14ac:dyDescent="0.25">
      <c r="C24" s="22"/>
      <c r="D24" s="23"/>
      <c r="E24" s="23"/>
      <c r="F24">
        <f>'EST HRS (Sub-2)'!$R$80</f>
        <v>0</v>
      </c>
      <c r="G24" s="23"/>
      <c r="H24" s="189"/>
      <c r="I24" s="25"/>
      <c r="J24" s="24">
        <f t="shared" si="0"/>
        <v>0</v>
      </c>
      <c r="M24" s="145">
        <f t="shared" si="1"/>
        <v>0</v>
      </c>
      <c r="N24" s="145">
        <f t="shared" si="2"/>
        <v>0</v>
      </c>
      <c r="O24" s="145">
        <f t="shared" si="3"/>
        <v>0</v>
      </c>
      <c r="P24" s="145">
        <f t="shared" si="4"/>
        <v>0</v>
      </c>
    </row>
    <row r="25" spans="2:16" hidden="1" x14ac:dyDescent="0.25">
      <c r="C25" s="22"/>
      <c r="D25" s="23"/>
      <c r="E25" s="23"/>
      <c r="F25">
        <f>'EST HRS (Sub-2)'!$S$80</f>
        <v>0</v>
      </c>
      <c r="G25" s="23"/>
      <c r="H25" s="189"/>
      <c r="I25" s="25"/>
      <c r="J25" s="24">
        <f t="shared" si="0"/>
        <v>0</v>
      </c>
      <c r="M25" s="145">
        <f t="shared" si="1"/>
        <v>0</v>
      </c>
      <c r="N25" s="145">
        <f t="shared" si="2"/>
        <v>0</v>
      </c>
      <c r="O25" s="145">
        <f t="shared" si="3"/>
        <v>0</v>
      </c>
      <c r="P25" s="145">
        <f t="shared" si="4"/>
        <v>0</v>
      </c>
    </row>
    <row r="26" spans="2:16" hidden="1" x14ac:dyDescent="0.25">
      <c r="C26" s="22"/>
      <c r="D26" s="23"/>
      <c r="E26" s="23"/>
      <c r="F26">
        <f>'EST HRS (Sub-2)'!$T$80</f>
        <v>0</v>
      </c>
      <c r="G26" s="23"/>
      <c r="H26" s="189"/>
      <c r="I26" s="25"/>
      <c r="J26" s="24">
        <f t="shared" si="0"/>
        <v>0</v>
      </c>
      <c r="M26" s="145">
        <f t="shared" si="1"/>
        <v>0</v>
      </c>
      <c r="N26" s="145">
        <f t="shared" si="2"/>
        <v>0</v>
      </c>
      <c r="O26" s="145">
        <f t="shared" si="3"/>
        <v>0</v>
      </c>
      <c r="P26" s="145">
        <f t="shared" si="4"/>
        <v>0</v>
      </c>
    </row>
    <row r="27" spans="2:16" hidden="1" x14ac:dyDescent="0.25">
      <c r="C27" s="22"/>
      <c r="D27" s="23"/>
      <c r="E27" s="23"/>
      <c r="F27">
        <f>'EST HRS (Sub-2)'!$U$80</f>
        <v>0</v>
      </c>
      <c r="G27" s="23"/>
      <c r="H27" s="189"/>
      <c r="I27" s="25"/>
      <c r="J27" s="24">
        <f t="shared" si="0"/>
        <v>0</v>
      </c>
      <c r="M27" s="145">
        <f t="shared" si="1"/>
        <v>0</v>
      </c>
      <c r="N27" s="145">
        <f t="shared" si="2"/>
        <v>0</v>
      </c>
      <c r="O27" s="145">
        <f t="shared" si="3"/>
        <v>0</v>
      </c>
      <c r="P27" s="145">
        <f t="shared" si="4"/>
        <v>0</v>
      </c>
    </row>
    <row r="28" spans="2:16" hidden="1" x14ac:dyDescent="0.25">
      <c r="C28" s="22"/>
      <c r="D28" s="23"/>
      <c r="E28" s="23"/>
      <c r="F28">
        <f>'EST HRS (Sub-2)'!$V$80</f>
        <v>0</v>
      </c>
      <c r="G28" s="23"/>
      <c r="H28" s="189"/>
      <c r="I28" s="25"/>
      <c r="J28" s="24">
        <f t="shared" si="0"/>
        <v>0</v>
      </c>
      <c r="M28" s="145">
        <f t="shared" si="1"/>
        <v>0</v>
      </c>
      <c r="N28" s="145">
        <f t="shared" si="2"/>
        <v>0</v>
      </c>
      <c r="O28" s="145">
        <f t="shared" si="3"/>
        <v>0</v>
      </c>
      <c r="P28" s="145">
        <f t="shared" si="4"/>
        <v>0</v>
      </c>
    </row>
    <row r="29" spans="2:16" hidden="1" x14ac:dyDescent="0.25">
      <c r="C29" s="22"/>
      <c r="D29" s="23"/>
      <c r="E29" s="23"/>
      <c r="F29">
        <f>'EST HRS (Sub-2)'!$W$80</f>
        <v>0</v>
      </c>
      <c r="G29" s="23"/>
      <c r="H29" s="189"/>
      <c r="I29" s="25"/>
      <c r="J29" s="24">
        <f t="shared" si="0"/>
        <v>0</v>
      </c>
      <c r="M29" s="145">
        <f t="shared" si="1"/>
        <v>0</v>
      </c>
      <c r="N29" s="145">
        <f t="shared" si="2"/>
        <v>0</v>
      </c>
      <c r="O29" s="145">
        <f t="shared" si="3"/>
        <v>0</v>
      </c>
      <c r="P29" s="145">
        <f t="shared" si="4"/>
        <v>0</v>
      </c>
    </row>
    <row r="30" spans="2:16" hidden="1" x14ac:dyDescent="0.25">
      <c r="C30" s="22"/>
      <c r="D30" s="23"/>
      <c r="E30" s="23"/>
      <c r="F30">
        <f>'EST HRS (Sub-2)'!$X$80</f>
        <v>0</v>
      </c>
      <c r="G30" s="23"/>
      <c r="H30" s="189"/>
      <c r="I30" s="25"/>
      <c r="J30" s="24">
        <f t="shared" si="0"/>
        <v>0</v>
      </c>
      <c r="M30" s="145">
        <f t="shared" si="1"/>
        <v>0</v>
      </c>
      <c r="N30" s="145">
        <f t="shared" si="2"/>
        <v>0</v>
      </c>
      <c r="O30" s="145">
        <f t="shared" si="3"/>
        <v>0</v>
      </c>
      <c r="P30" s="145">
        <f t="shared" si="4"/>
        <v>0</v>
      </c>
    </row>
    <row r="31" spans="2:16" hidden="1" x14ac:dyDescent="0.25">
      <c r="C31" s="22"/>
      <c r="D31" s="23"/>
      <c r="E31" s="23"/>
      <c r="F31">
        <f>'EST HRS (Sub-2)'!$Y$80</f>
        <v>0</v>
      </c>
      <c r="G31" s="23"/>
      <c r="H31" s="189"/>
      <c r="I31" s="25"/>
      <c r="J31" s="24">
        <f t="shared" si="0"/>
        <v>0</v>
      </c>
      <c r="M31" s="145">
        <f t="shared" si="1"/>
        <v>0</v>
      </c>
      <c r="N31" s="145">
        <f t="shared" si="2"/>
        <v>0</v>
      </c>
      <c r="O31" s="145">
        <f t="shared" si="3"/>
        <v>0</v>
      </c>
      <c r="P31" s="145">
        <f t="shared" si="4"/>
        <v>0</v>
      </c>
    </row>
    <row r="32" spans="2:16" hidden="1" x14ac:dyDescent="0.25">
      <c r="C32" s="22"/>
      <c r="D32" s="23"/>
      <c r="E32" s="23"/>
      <c r="F32" s="22"/>
      <c r="G32" s="23"/>
      <c r="H32" s="24"/>
      <c r="I32" s="25"/>
      <c r="J32" s="28"/>
      <c r="M32" s="145">
        <f t="shared" si="1"/>
        <v>0</v>
      </c>
      <c r="N32" s="145">
        <f t="shared" si="2"/>
        <v>0</v>
      </c>
      <c r="O32" s="145">
        <f t="shared" si="3"/>
        <v>0</v>
      </c>
      <c r="P32" s="145">
        <f t="shared" si="4"/>
        <v>0</v>
      </c>
    </row>
    <row r="33" spans="3:11" x14ac:dyDescent="0.25">
      <c r="C33" s="15"/>
      <c r="D33" s="26"/>
      <c r="E33" s="29" t="s">
        <v>5</v>
      </c>
      <c r="F33" s="30">
        <f>SUM(F12:F31)</f>
        <v>2647</v>
      </c>
      <c r="G33" s="26"/>
      <c r="H33" s="26"/>
      <c r="I33" s="29" t="s">
        <v>15</v>
      </c>
      <c r="J33" s="32">
        <f>SUM(J12:J32)</f>
        <v>122807.16999999998</v>
      </c>
      <c r="K33" s="32"/>
    </row>
    <row r="34" spans="3:11" hidden="1" x14ac:dyDescent="0.25">
      <c r="C34" s="14"/>
      <c r="D34" s="26"/>
      <c r="E34" s="31"/>
      <c r="F34" s="27"/>
      <c r="G34" s="26"/>
      <c r="H34" s="26"/>
      <c r="I34" s="29"/>
      <c r="J34" s="80"/>
    </row>
    <row r="35" spans="3:11" hidden="1" x14ac:dyDescent="0.25">
      <c r="C35" s="14"/>
      <c r="D35" s="26"/>
      <c r="E35" s="26"/>
      <c r="F35" s="26"/>
      <c r="G35" s="26"/>
      <c r="H35" s="26"/>
    </row>
    <row r="36" spans="3:11" hidden="1" x14ac:dyDescent="0.25">
      <c r="C36" s="14"/>
      <c r="D36" s="23"/>
      <c r="E36" s="23"/>
      <c r="F36" s="23"/>
      <c r="G36" s="23"/>
      <c r="H36" s="23"/>
      <c r="I36" s="23"/>
      <c r="J36" s="33"/>
    </row>
    <row r="37" spans="3:11" x14ac:dyDescent="0.25">
      <c r="C37" s="17" t="s">
        <v>16</v>
      </c>
      <c r="D37" s="34"/>
      <c r="E37" s="34"/>
      <c r="F37" s="34"/>
      <c r="G37" s="34"/>
      <c r="H37" s="34"/>
      <c r="I37" s="34"/>
      <c r="J37" s="35"/>
    </row>
    <row r="38" spans="3:11" x14ac:dyDescent="0.25">
      <c r="C38" s="23" t="s">
        <v>17</v>
      </c>
      <c r="D38" s="190">
        <v>1.7617</v>
      </c>
      <c r="E38" s="70" t="s">
        <v>18</v>
      </c>
      <c r="F38" s="70"/>
      <c r="G38" s="70"/>
      <c r="H38" s="70"/>
      <c r="I38" s="70"/>
      <c r="J38" s="189">
        <f>+J33*D38</f>
        <v>216349.39138899997</v>
      </c>
    </row>
    <row r="39" spans="3:11" x14ac:dyDescent="0.25">
      <c r="C39" s="26" t="s">
        <v>19</v>
      </c>
      <c r="D39" s="138">
        <v>0.28499999999999998</v>
      </c>
      <c r="E39" s="72" t="s">
        <v>20</v>
      </c>
      <c r="F39" s="72"/>
      <c r="G39" s="72"/>
      <c r="H39" s="72"/>
      <c r="I39" s="72"/>
      <c r="J39" s="189">
        <f>+J33*D39</f>
        <v>35000.04344999999</v>
      </c>
    </row>
    <row r="40" spans="3:11" x14ac:dyDescent="0.25">
      <c r="C40" s="34"/>
      <c r="D40" s="77"/>
      <c r="E40" s="77"/>
      <c r="F40" s="77"/>
      <c r="G40" s="77"/>
      <c r="H40" s="77"/>
      <c r="I40" s="77"/>
      <c r="J40" s="214"/>
    </row>
    <row r="41" spans="3:11" x14ac:dyDescent="0.25">
      <c r="C41" s="14" t="s">
        <v>21</v>
      </c>
      <c r="D41" s="215"/>
      <c r="E41" s="215"/>
      <c r="F41" s="215"/>
      <c r="G41" s="215"/>
      <c r="H41" s="215"/>
      <c r="I41" s="215"/>
      <c r="J41" s="216">
        <f>SUM(J33:J39)</f>
        <v>374156.60483899992</v>
      </c>
    </row>
    <row r="42" spans="3:11" x14ac:dyDescent="0.25">
      <c r="C42" s="23"/>
      <c r="D42" s="70"/>
      <c r="E42" s="70"/>
      <c r="F42" s="70"/>
      <c r="G42" s="70"/>
      <c r="H42" s="70"/>
      <c r="I42" s="70"/>
      <c r="J42" s="217"/>
    </row>
    <row r="43" spans="3:11" x14ac:dyDescent="0.25">
      <c r="C43" s="17" t="s">
        <v>22</v>
      </c>
      <c r="D43" s="77"/>
      <c r="E43" s="77"/>
      <c r="F43" s="77"/>
      <c r="G43" s="77"/>
      <c r="H43" s="77"/>
      <c r="I43" s="77"/>
      <c r="J43" s="218" t="s">
        <v>14</v>
      </c>
    </row>
    <row r="44" spans="3:11" s="164" customFormat="1" x14ac:dyDescent="0.25">
      <c r="C44" s="196" t="s">
        <v>344</v>
      </c>
      <c r="D44" s="224" t="s">
        <v>346</v>
      </c>
      <c r="E44" s="224"/>
      <c r="F44" s="224" t="s">
        <v>347</v>
      </c>
      <c r="G44" s="224"/>
      <c r="H44" s="224" t="s">
        <v>345</v>
      </c>
      <c r="I44" s="72"/>
      <c r="J44" s="223"/>
    </row>
    <row r="45" spans="3:11" x14ac:dyDescent="0.25">
      <c r="C45" s="38" t="s">
        <v>363</v>
      </c>
      <c r="D45" s="191" t="s">
        <v>361</v>
      </c>
      <c r="E45" s="79"/>
      <c r="F45" s="192">
        <v>0.54</v>
      </c>
      <c r="G45" s="202"/>
      <c r="H45" s="79">
        <v>560</v>
      </c>
      <c r="I45" s="79"/>
      <c r="J45" s="189">
        <f>F45*H45</f>
        <v>302.40000000000003</v>
      </c>
    </row>
    <row r="46" spans="3:11" hidden="1" x14ac:dyDescent="0.25">
      <c r="C46" s="38"/>
      <c r="D46" s="191"/>
      <c r="E46" s="79"/>
      <c r="F46" s="192" t="s">
        <v>90</v>
      </c>
      <c r="G46" s="202"/>
      <c r="H46" s="79"/>
      <c r="I46" s="79"/>
      <c r="J46" s="189" t="e">
        <f t="shared" ref="J46:J48" si="5">F46*H46</f>
        <v>#VALUE!</v>
      </c>
    </row>
    <row r="47" spans="3:11" hidden="1" x14ac:dyDescent="0.25">
      <c r="C47" s="38"/>
      <c r="D47" s="191"/>
      <c r="E47" s="79"/>
      <c r="F47" s="192"/>
      <c r="G47" s="202"/>
      <c r="H47" s="79"/>
      <c r="I47" s="79"/>
      <c r="J47" s="189">
        <f t="shared" si="5"/>
        <v>0</v>
      </c>
    </row>
    <row r="48" spans="3:11" x14ac:dyDescent="0.25">
      <c r="C48" s="38" t="s">
        <v>23</v>
      </c>
      <c r="D48" s="191" t="s">
        <v>361</v>
      </c>
      <c r="E48" s="79"/>
      <c r="F48" s="192">
        <v>0.1</v>
      </c>
      <c r="G48" s="202"/>
      <c r="H48" s="79">
        <v>2600</v>
      </c>
      <c r="I48" s="79"/>
      <c r="J48" s="189">
        <f t="shared" si="5"/>
        <v>260</v>
      </c>
    </row>
    <row r="49" spans="3:10" hidden="1" x14ac:dyDescent="0.25">
      <c r="C49" s="38"/>
      <c r="D49" s="39"/>
      <c r="E49" s="79" t="s">
        <v>91</v>
      </c>
      <c r="F49" s="192" t="s">
        <v>92</v>
      </c>
      <c r="G49" s="202"/>
      <c r="H49" s="79"/>
      <c r="I49" s="79"/>
      <c r="J49" s="189"/>
    </row>
    <row r="50" spans="3:10" hidden="1" x14ac:dyDescent="0.25">
      <c r="C50" s="38"/>
      <c r="D50" s="39"/>
      <c r="E50" s="79"/>
      <c r="F50" s="192"/>
      <c r="G50" s="202"/>
      <c r="H50" s="79"/>
      <c r="I50" s="79"/>
      <c r="J50" s="189"/>
    </row>
    <row r="51" spans="3:10" hidden="1" x14ac:dyDescent="0.25">
      <c r="C51" s="79"/>
      <c r="D51" s="39"/>
      <c r="E51" s="79" t="s">
        <v>25</v>
      </c>
      <c r="F51" s="192"/>
      <c r="G51" s="202"/>
      <c r="H51" s="79"/>
      <c r="I51" s="79"/>
      <c r="J51" s="189"/>
    </row>
    <row r="52" spans="3:10" hidden="1" x14ac:dyDescent="0.25">
      <c r="C52" s="38"/>
      <c r="D52" s="39"/>
      <c r="E52" s="79"/>
      <c r="F52" s="192"/>
      <c r="G52" s="202"/>
      <c r="H52" s="79"/>
      <c r="I52" s="79"/>
      <c r="J52" s="189"/>
    </row>
    <row r="53" spans="3:10" hidden="1" x14ac:dyDescent="0.25">
      <c r="C53" s="38" t="s">
        <v>102</v>
      </c>
      <c r="D53" s="39"/>
      <c r="E53" s="79">
        <v>0</v>
      </c>
      <c r="F53" s="192">
        <v>10</v>
      </c>
      <c r="G53" s="202"/>
      <c r="H53" s="79"/>
      <c r="I53" s="79"/>
      <c r="J53" s="189">
        <f>E53*F53</f>
        <v>0</v>
      </c>
    </row>
    <row r="54" spans="3:10" x14ac:dyDescent="0.25">
      <c r="C54" s="43"/>
      <c r="D54" s="86"/>
      <c r="E54" s="211"/>
      <c r="F54" s="193"/>
      <c r="G54" s="210"/>
      <c r="H54" s="211"/>
      <c r="I54" s="211"/>
      <c r="J54" s="219"/>
    </row>
    <row r="55" spans="3:10" x14ac:dyDescent="0.25">
      <c r="C55" s="22"/>
      <c r="D55" s="23"/>
      <c r="E55" s="23"/>
      <c r="F55" s="11"/>
      <c r="G55" s="23"/>
      <c r="H55" s="24"/>
      <c r="I55" s="31" t="s">
        <v>26</v>
      </c>
      <c r="J55" s="32">
        <f>SUM(J45+J48)</f>
        <v>562.40000000000009</v>
      </c>
    </row>
    <row r="56" spans="3:10" x14ac:dyDescent="0.25">
      <c r="C56" s="22"/>
      <c r="D56" s="23"/>
      <c r="E56" s="23"/>
      <c r="F56" s="22"/>
      <c r="G56" s="23"/>
      <c r="H56" s="24"/>
      <c r="I56" s="31"/>
      <c r="J56" s="59"/>
    </row>
    <row r="57" spans="3:10" ht="15.6" x14ac:dyDescent="0.3">
      <c r="C57" s="23"/>
      <c r="D57" s="23"/>
      <c r="E57" s="23"/>
      <c r="F57" s="23"/>
      <c r="G57" s="23"/>
      <c r="H57" s="63" t="s">
        <v>30</v>
      </c>
      <c r="I57" s="14"/>
      <c r="J57" s="32">
        <f>J33+J38+J39+J55</f>
        <v>374719.00483899994</v>
      </c>
    </row>
    <row r="58" spans="3:10" ht="14.4" thickBot="1" x14ac:dyDescent="0.3">
      <c r="C58" s="23"/>
      <c r="D58" s="23"/>
      <c r="E58" s="23"/>
      <c r="F58" s="23"/>
      <c r="G58" s="23"/>
      <c r="H58" s="23"/>
      <c r="I58" s="23"/>
      <c r="J58" s="60"/>
    </row>
    <row r="59" spans="3:10" ht="18" thickBot="1" x14ac:dyDescent="0.35">
      <c r="C59" s="54" t="str">
        <f>+C5&amp;" Total Cost:"</f>
        <v>SUBCONSULTANT 2 -- TRAFFIC ANALYSIS Total Cost:</v>
      </c>
      <c r="D59" s="11"/>
      <c r="E59" s="11"/>
      <c r="F59" s="11"/>
      <c r="G59" s="11"/>
      <c r="H59" s="54" t="s">
        <v>31</v>
      </c>
      <c r="I59" s="11"/>
      <c r="J59" s="55">
        <f>ROUND(J57,0)</f>
        <v>374719</v>
      </c>
    </row>
    <row r="60" spans="3:10" x14ac:dyDescent="0.25">
      <c r="C60" s="11"/>
      <c r="D60" s="11"/>
      <c r="E60" s="11"/>
      <c r="F60" s="11"/>
      <c r="G60" s="11"/>
      <c r="H60" s="11"/>
      <c r="I60" s="11"/>
      <c r="J60" s="12"/>
    </row>
    <row r="61" spans="3:10" x14ac:dyDescent="0.25">
      <c r="C61" s="11"/>
      <c r="D61" s="11"/>
      <c r="E61" s="11"/>
      <c r="F61" s="11"/>
      <c r="G61" s="11"/>
      <c r="H61" s="11"/>
      <c r="I61" s="11"/>
      <c r="J61" s="12"/>
    </row>
  </sheetData>
  <mergeCells count="4">
    <mergeCell ref="C3:J3"/>
    <mergeCell ref="C4:J4"/>
    <mergeCell ref="C6:J6"/>
    <mergeCell ref="C5:J5"/>
  </mergeCells>
  <printOptions horizontalCentered="1"/>
  <pageMargins left="0.6" right="0.48" top="0.75" bottom="0.75" header="0.3" footer="0.3"/>
  <pageSetup scale="88" orientation="portrait" r:id="rId1"/>
  <headerFooter>
    <oddFooter>&amp;L&amp;"Arial,Bold"&amp;14Exhibit E-b&amp;C&amp;"Arial,Bold"&amp;14Y-11834&amp;R&amp;"Arial,Bold"&amp;14Page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AB80"/>
  <sheetViews>
    <sheetView zoomScale="75" zoomScaleNormal="75" workbookViewId="0">
      <selection activeCell="B3" sqref="B3"/>
    </sheetView>
  </sheetViews>
  <sheetFormatPr defaultRowHeight="13.8" x14ac:dyDescent="0.25"/>
  <cols>
    <col min="1" max="1" width="6.69921875" customWidth="1"/>
    <col min="2" max="2" width="4.59765625" customWidth="1"/>
    <col min="4" max="4" width="5.69921875" customWidth="1"/>
    <col min="5" max="5" width="25.69921875" customWidth="1"/>
    <col min="10" max="10" width="0" hidden="1" customWidth="1"/>
    <col min="11" max="11" width="8.3984375" customWidth="1"/>
    <col min="12" max="12" width="8.69921875" hidden="1" customWidth="1"/>
    <col min="13" max="13" width="8.69921875" customWidth="1"/>
    <col min="14" max="25" width="0" hidden="1" customWidth="1"/>
    <col min="27" max="27" width="10.19921875" style="140" customWidth="1"/>
    <col min="28" max="28" width="8.69921875" style="136"/>
  </cols>
  <sheetData>
    <row r="5" spans="1:28" ht="36" customHeight="1" x14ac:dyDescent="0.3">
      <c r="A5" s="231" t="s">
        <v>400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</row>
    <row r="6" spans="1:28" ht="17.399999999999999" x14ac:dyDescent="0.3">
      <c r="A6" s="61" t="s">
        <v>401</v>
      </c>
    </row>
    <row r="7" spans="1:28" ht="17.399999999999999" hidden="1" x14ac:dyDescent="0.3">
      <c r="A7" s="1"/>
      <c r="B7" s="2"/>
      <c r="C7" s="2"/>
      <c r="D7" s="2"/>
      <c r="E7" s="2"/>
      <c r="F7" s="139">
        <f>'EST COST (Sub-3)'!$P11</f>
        <v>204.07355799999999</v>
      </c>
      <c r="G7" s="139">
        <f>'EST COST (Sub-3)'!$P12</f>
        <v>204.07355799999999</v>
      </c>
      <c r="H7" s="139">
        <f>'EST COST (Sub-3)'!$P13</f>
        <v>133.65494999999999</v>
      </c>
      <c r="I7" s="139">
        <f>'EST COST (Sub-3)'!$P14</f>
        <v>88.266268999999994</v>
      </c>
      <c r="J7" s="139">
        <f>'EST COST (Sub-3)'!$P15</f>
        <v>63.641356999999999</v>
      </c>
      <c r="K7" s="139">
        <f>'EST COST (Sub-3)'!$P16</f>
        <v>102.92781199999999</v>
      </c>
      <c r="L7" s="139">
        <f>'EST COST (Sub-3)'!$P17</f>
        <v>73.604725999999999</v>
      </c>
      <c r="M7" s="139">
        <f>'EST COST (Sub-3)'!$P18</f>
        <v>135.005</v>
      </c>
      <c r="N7" s="139"/>
      <c r="O7" s="139"/>
      <c r="AA7" s="57"/>
    </row>
    <row r="8" spans="1:28" s="164" customFormat="1" ht="18" thickBot="1" x14ac:dyDescent="0.35">
      <c r="A8" s="1" t="s">
        <v>0</v>
      </c>
      <c r="B8" s="2"/>
      <c r="C8" s="2"/>
      <c r="D8" s="2"/>
      <c r="E8" s="2"/>
      <c r="F8" s="139"/>
      <c r="G8" s="139"/>
      <c r="H8" s="139"/>
      <c r="I8" s="139"/>
      <c r="J8" s="139"/>
      <c r="K8" s="139"/>
      <c r="L8" s="139"/>
      <c r="M8" s="139"/>
      <c r="N8" s="139"/>
      <c r="O8" s="139"/>
      <c r="AA8" s="57"/>
      <c r="AB8" s="136"/>
    </row>
    <row r="9" spans="1:28" ht="27" thickBot="1" x14ac:dyDescent="0.3">
      <c r="A9" s="4" t="s">
        <v>2</v>
      </c>
      <c r="B9" s="4"/>
      <c r="C9" s="5"/>
      <c r="D9" s="6" t="s">
        <v>3</v>
      </c>
      <c r="E9" s="5" t="s">
        <v>4</v>
      </c>
      <c r="F9" s="173" t="s">
        <v>154</v>
      </c>
      <c r="G9" s="173" t="s">
        <v>154</v>
      </c>
      <c r="H9" s="173" t="s">
        <v>264</v>
      </c>
      <c r="I9" s="173" t="s">
        <v>265</v>
      </c>
      <c r="J9" s="173" t="s">
        <v>266</v>
      </c>
      <c r="K9" s="173" t="s">
        <v>300</v>
      </c>
      <c r="L9" s="173" t="s">
        <v>158</v>
      </c>
      <c r="M9" s="173" t="s">
        <v>302</v>
      </c>
      <c r="N9" s="173">
        <v>9</v>
      </c>
      <c r="O9" s="173">
        <v>10</v>
      </c>
      <c r="P9" s="173">
        <v>11</v>
      </c>
      <c r="Q9" s="173">
        <v>12</v>
      </c>
      <c r="R9" s="173">
        <v>13</v>
      </c>
      <c r="S9" s="173">
        <v>14</v>
      </c>
      <c r="T9" s="173">
        <v>15</v>
      </c>
      <c r="U9" s="173">
        <v>16</v>
      </c>
      <c r="V9" s="173">
        <v>17</v>
      </c>
      <c r="W9" s="173">
        <v>18</v>
      </c>
      <c r="X9" s="173">
        <v>19</v>
      </c>
      <c r="Y9" s="173">
        <v>20</v>
      </c>
      <c r="Z9" s="173" t="s">
        <v>5</v>
      </c>
      <c r="AA9" s="182" t="s">
        <v>319</v>
      </c>
    </row>
    <row r="10" spans="1:28" s="122" customFormat="1" ht="16.2" customHeight="1" x14ac:dyDescent="0.25">
      <c r="A10" s="119"/>
      <c r="B10" s="120"/>
      <c r="C10" s="120"/>
      <c r="D10" s="120"/>
      <c r="E10" s="120"/>
      <c r="F10" s="123"/>
      <c r="G10" s="123"/>
      <c r="H10" s="10"/>
      <c r="I10" s="10"/>
      <c r="J10" s="123"/>
      <c r="K10" s="10"/>
      <c r="L10" s="10"/>
      <c r="M10" s="10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47"/>
      <c r="AB10" s="183"/>
    </row>
    <row r="11" spans="1:28" x14ac:dyDescent="0.25">
      <c r="A11" s="95" t="s">
        <v>145</v>
      </c>
      <c r="B11" s="96" t="s">
        <v>6</v>
      </c>
      <c r="C11" s="97"/>
      <c r="D11" s="97"/>
      <c r="E11" s="97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9">
        <f>SUM(Z12:Z24)</f>
        <v>64</v>
      </c>
      <c r="AA11" s="142">
        <f>SUM(AA12:AA24)</f>
        <v>10457</v>
      </c>
    </row>
    <row r="12" spans="1:28" ht="15" hidden="1" x14ac:dyDescent="0.25">
      <c r="A12" s="100"/>
      <c r="B12" s="101">
        <v>1.1000000000000001</v>
      </c>
      <c r="C12" s="101" t="s">
        <v>6</v>
      </c>
      <c r="D12" s="101"/>
      <c r="E12" s="101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3">
        <f t="shared" ref="Z12:Z16" si="0">SUM(F12:Y12)</f>
        <v>0</v>
      </c>
      <c r="AA12" s="143">
        <f>ROUND(SUMPRODUCT($F$7:$Y$7,F12:Y12),0)</f>
        <v>0</v>
      </c>
    </row>
    <row r="13" spans="1:28" ht="15" hidden="1" x14ac:dyDescent="0.25">
      <c r="A13" s="100"/>
      <c r="B13" s="101">
        <v>1.2</v>
      </c>
      <c r="C13" s="104" t="s">
        <v>336</v>
      </c>
      <c r="D13" s="104"/>
      <c r="E13" s="101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3">
        <f t="shared" si="0"/>
        <v>0</v>
      </c>
      <c r="AA13" s="143">
        <f t="shared" ref="AA13:AA24" si="1">ROUND(SUMPRODUCT($F$7:$Y$7,F13:Y13),0)</f>
        <v>0</v>
      </c>
    </row>
    <row r="14" spans="1:28" hidden="1" x14ac:dyDescent="0.25">
      <c r="A14" s="105"/>
      <c r="B14" s="101">
        <v>1.3</v>
      </c>
      <c r="C14" s="101" t="s">
        <v>336</v>
      </c>
      <c r="D14" s="101"/>
      <c r="E14" s="101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>
        <f t="shared" si="0"/>
        <v>0</v>
      </c>
      <c r="AA14" s="143">
        <f t="shared" si="1"/>
        <v>0</v>
      </c>
    </row>
    <row r="15" spans="1:28" hidden="1" x14ac:dyDescent="0.25">
      <c r="A15" s="105"/>
      <c r="B15" s="101">
        <v>1.4</v>
      </c>
      <c r="C15" s="101" t="s">
        <v>36</v>
      </c>
      <c r="D15" s="101"/>
      <c r="E15" s="101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>
        <f t="shared" si="0"/>
        <v>0</v>
      </c>
      <c r="AA15" s="143">
        <f t="shared" si="1"/>
        <v>0</v>
      </c>
    </row>
    <row r="16" spans="1:28" hidden="1" x14ac:dyDescent="0.25">
      <c r="A16" s="105"/>
      <c r="B16" s="101">
        <v>1.5</v>
      </c>
      <c r="C16" s="101" t="s">
        <v>37</v>
      </c>
      <c r="D16" s="101"/>
      <c r="E16" s="101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>
        <f t="shared" si="0"/>
        <v>0</v>
      </c>
      <c r="AA16" s="143">
        <f t="shared" si="1"/>
        <v>0</v>
      </c>
    </row>
    <row r="17" spans="1:27" x14ac:dyDescent="0.25">
      <c r="A17" s="105"/>
      <c r="B17" s="101">
        <v>1.4</v>
      </c>
      <c r="C17" s="101" t="s">
        <v>38</v>
      </c>
      <c r="D17" s="101"/>
      <c r="E17" s="101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43">
        <f t="shared" si="1"/>
        <v>0</v>
      </c>
    </row>
    <row r="18" spans="1:27" x14ac:dyDescent="0.25">
      <c r="A18" s="105"/>
      <c r="B18" s="101"/>
      <c r="C18" s="106" t="s">
        <v>364</v>
      </c>
      <c r="D18" s="101"/>
      <c r="E18" s="101" t="s">
        <v>39</v>
      </c>
      <c r="F18" s="103">
        <v>4</v>
      </c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>
        <f>SUM(F18:Y18)</f>
        <v>4</v>
      </c>
      <c r="AA18" s="143">
        <f t="shared" si="1"/>
        <v>816</v>
      </c>
    </row>
    <row r="19" spans="1:27" x14ac:dyDescent="0.25">
      <c r="A19" s="105"/>
      <c r="B19" s="101"/>
      <c r="C19" s="106" t="s">
        <v>365</v>
      </c>
      <c r="D19" s="101"/>
      <c r="E19" s="101" t="s">
        <v>40</v>
      </c>
      <c r="F19" s="103">
        <v>24</v>
      </c>
      <c r="G19" s="103"/>
      <c r="H19" s="103"/>
      <c r="I19" s="103">
        <v>12</v>
      </c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65">
        <f t="shared" ref="Z19:Z21" si="2">SUM(F19:Y19)</f>
        <v>36</v>
      </c>
      <c r="AA19" s="143">
        <f t="shared" si="1"/>
        <v>5957</v>
      </c>
    </row>
    <row r="20" spans="1:27" x14ac:dyDescent="0.25">
      <c r="A20" s="105"/>
      <c r="B20" s="101">
        <v>1.5</v>
      </c>
      <c r="C20" s="101" t="s">
        <v>43</v>
      </c>
      <c r="D20" s="101"/>
      <c r="E20" s="101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65">
        <f t="shared" si="2"/>
        <v>0</v>
      </c>
      <c r="AA20" s="143">
        <f t="shared" si="1"/>
        <v>0</v>
      </c>
    </row>
    <row r="21" spans="1:27" x14ac:dyDescent="0.25">
      <c r="A21" s="105"/>
      <c r="B21" s="101">
        <v>1.6</v>
      </c>
      <c r="C21" s="101" t="s">
        <v>41</v>
      </c>
      <c r="D21" s="101"/>
      <c r="E21" s="101"/>
      <c r="F21" s="103">
        <v>12</v>
      </c>
      <c r="G21" s="103"/>
      <c r="H21" s="103"/>
      <c r="I21" s="103"/>
      <c r="J21" s="103"/>
      <c r="K21" s="103">
        <v>12</v>
      </c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65">
        <f t="shared" si="2"/>
        <v>24</v>
      </c>
      <c r="AA21" s="143">
        <f t="shared" si="1"/>
        <v>3684</v>
      </c>
    </row>
    <row r="22" spans="1:27" x14ac:dyDescent="0.25">
      <c r="A22" s="105"/>
      <c r="B22" s="107">
        <v>1.7</v>
      </c>
      <c r="C22" s="101" t="s">
        <v>42</v>
      </c>
      <c r="D22" s="101"/>
      <c r="E22" s="101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>
        <f t="shared" ref="Z22:Z46" si="3">SUM(F22:Y22)</f>
        <v>0</v>
      </c>
      <c r="AA22" s="143">
        <f t="shared" si="1"/>
        <v>0</v>
      </c>
    </row>
    <row r="23" spans="1:27" hidden="1" x14ac:dyDescent="0.25">
      <c r="A23" s="105"/>
      <c r="B23" s="107">
        <v>1.8</v>
      </c>
      <c r="C23" s="101" t="s">
        <v>44</v>
      </c>
      <c r="D23" s="101"/>
      <c r="E23" s="101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>
        <f t="shared" si="3"/>
        <v>0</v>
      </c>
      <c r="AA23" s="143">
        <f t="shared" si="1"/>
        <v>0</v>
      </c>
    </row>
    <row r="24" spans="1:27" hidden="1" x14ac:dyDescent="0.25">
      <c r="A24" s="105"/>
      <c r="B24" s="104">
        <v>1.1100000000000001</v>
      </c>
      <c r="C24" s="101" t="s">
        <v>7</v>
      </c>
      <c r="D24" s="101"/>
      <c r="E24" s="101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>
        <f t="shared" si="3"/>
        <v>0</v>
      </c>
      <c r="AA24" s="143">
        <f t="shared" si="1"/>
        <v>0</v>
      </c>
    </row>
    <row r="25" spans="1:27" hidden="1" x14ac:dyDescent="0.25">
      <c r="A25" s="95" t="s">
        <v>146</v>
      </c>
      <c r="B25" s="96" t="s">
        <v>45</v>
      </c>
      <c r="C25" s="97"/>
      <c r="D25" s="97"/>
      <c r="E25" s="97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9">
        <f>SUM(Z26:Z35)</f>
        <v>0</v>
      </c>
      <c r="AA25" s="142">
        <f>SUM(AA26:AA35)</f>
        <v>0</v>
      </c>
    </row>
    <row r="26" spans="1:27" ht="15" hidden="1" x14ac:dyDescent="0.25">
      <c r="A26" s="100"/>
      <c r="B26" s="101">
        <v>2.1</v>
      </c>
      <c r="C26" s="101" t="s">
        <v>46</v>
      </c>
      <c r="D26" s="101"/>
      <c r="E26" s="101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3">
        <f t="shared" si="3"/>
        <v>0</v>
      </c>
      <c r="AA26" s="143">
        <f t="shared" ref="AA26:AA35" si="4">ROUND(SUMPRODUCT($F$7:$Y$7,F26:Y26),0)</f>
        <v>0</v>
      </c>
    </row>
    <row r="27" spans="1:27" ht="15" hidden="1" x14ac:dyDescent="0.25">
      <c r="A27" s="100"/>
      <c r="B27" s="101">
        <v>2.2000000000000002</v>
      </c>
      <c r="C27" s="104" t="s">
        <v>94</v>
      </c>
      <c r="D27" s="104"/>
      <c r="E27" s="101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3">
        <f t="shared" si="3"/>
        <v>0</v>
      </c>
      <c r="AA27" s="143">
        <f t="shared" si="4"/>
        <v>0</v>
      </c>
    </row>
    <row r="28" spans="1:27" hidden="1" x14ac:dyDescent="0.25">
      <c r="A28" s="105"/>
      <c r="B28" s="101">
        <v>2.2999999999999998</v>
      </c>
      <c r="C28" s="101" t="s">
        <v>336</v>
      </c>
      <c r="D28" s="101"/>
      <c r="E28" s="101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>
        <f t="shared" si="3"/>
        <v>0</v>
      </c>
      <c r="AA28" s="143">
        <f t="shared" si="4"/>
        <v>0</v>
      </c>
    </row>
    <row r="29" spans="1:27" hidden="1" x14ac:dyDescent="0.25">
      <c r="A29" s="105"/>
      <c r="B29" s="101">
        <v>2.4</v>
      </c>
      <c r="C29" s="101" t="s">
        <v>48</v>
      </c>
      <c r="D29" s="101"/>
      <c r="E29" s="101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>
        <f t="shared" si="3"/>
        <v>0</v>
      </c>
      <c r="AA29" s="143">
        <f t="shared" si="4"/>
        <v>0</v>
      </c>
    </row>
    <row r="30" spans="1:27" hidden="1" x14ac:dyDescent="0.25">
      <c r="A30" s="105"/>
      <c r="B30" s="101">
        <v>2.5</v>
      </c>
      <c r="C30" s="101" t="s">
        <v>336</v>
      </c>
      <c r="D30" s="101"/>
      <c r="E30" s="101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>
        <f t="shared" si="3"/>
        <v>0</v>
      </c>
      <c r="AA30" s="143">
        <f t="shared" si="4"/>
        <v>0</v>
      </c>
    </row>
    <row r="31" spans="1:27" hidden="1" x14ac:dyDescent="0.25">
      <c r="A31" s="105"/>
      <c r="B31" s="101">
        <v>2.6</v>
      </c>
      <c r="C31" s="101" t="s">
        <v>50</v>
      </c>
      <c r="D31" s="101"/>
      <c r="E31" s="101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>
        <f t="shared" si="3"/>
        <v>0</v>
      </c>
      <c r="AA31" s="143">
        <f t="shared" si="4"/>
        <v>0</v>
      </c>
    </row>
    <row r="32" spans="1:27" hidden="1" x14ac:dyDescent="0.25">
      <c r="A32" s="105"/>
      <c r="B32" s="101">
        <v>2.7</v>
      </c>
      <c r="C32" s="101" t="s">
        <v>336</v>
      </c>
      <c r="D32" s="101"/>
      <c r="E32" s="101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>
        <f t="shared" si="3"/>
        <v>0</v>
      </c>
      <c r="AA32" s="143">
        <f t="shared" si="4"/>
        <v>0</v>
      </c>
    </row>
    <row r="33" spans="1:27" hidden="1" x14ac:dyDescent="0.25">
      <c r="A33" s="105"/>
      <c r="B33" s="101">
        <v>2.8</v>
      </c>
      <c r="C33" s="101" t="s">
        <v>52</v>
      </c>
      <c r="D33" s="101"/>
      <c r="E33" s="101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>
        <f t="shared" si="3"/>
        <v>0</v>
      </c>
      <c r="AA33" s="143">
        <f t="shared" si="4"/>
        <v>0</v>
      </c>
    </row>
    <row r="34" spans="1:27" hidden="1" x14ac:dyDescent="0.25">
      <c r="A34" s="105"/>
      <c r="B34" s="101">
        <v>2.9</v>
      </c>
      <c r="C34" s="101" t="s">
        <v>331</v>
      </c>
      <c r="D34" s="101"/>
      <c r="E34" s="101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>
        <f t="shared" si="3"/>
        <v>0</v>
      </c>
      <c r="AA34" s="143">
        <f t="shared" si="4"/>
        <v>0</v>
      </c>
    </row>
    <row r="35" spans="1:27" hidden="1" x14ac:dyDescent="0.25">
      <c r="A35" s="105"/>
      <c r="B35" s="104">
        <v>2.1</v>
      </c>
      <c r="C35" s="101" t="s">
        <v>54</v>
      </c>
      <c r="D35" s="101"/>
      <c r="E35" s="101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>
        <f t="shared" si="3"/>
        <v>0</v>
      </c>
      <c r="AA35" s="143">
        <f t="shared" si="4"/>
        <v>0</v>
      </c>
    </row>
    <row r="36" spans="1:27" hidden="1" x14ac:dyDescent="0.25">
      <c r="A36" s="95" t="s">
        <v>147</v>
      </c>
      <c r="B36" s="96" t="s">
        <v>95</v>
      </c>
      <c r="C36" s="97"/>
      <c r="D36" s="97"/>
      <c r="E36" s="97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9">
        <f>SUM(Z37:Z41)</f>
        <v>0</v>
      </c>
      <c r="AA36" s="142">
        <f>SUM(AA37:AA41)</f>
        <v>0</v>
      </c>
    </row>
    <row r="37" spans="1:27" hidden="1" x14ac:dyDescent="0.25">
      <c r="A37" s="100"/>
      <c r="B37" s="101">
        <v>3.1</v>
      </c>
      <c r="C37" s="101" t="s">
        <v>58</v>
      </c>
      <c r="D37" s="101"/>
      <c r="E37" s="101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>
        <f t="shared" si="3"/>
        <v>0</v>
      </c>
      <c r="AA37" s="143">
        <f t="shared" ref="AA37:AA41" si="5">ROUND(SUMPRODUCT($F$7:$Y$7,F37:Y37),0)</f>
        <v>0</v>
      </c>
    </row>
    <row r="38" spans="1:27" hidden="1" x14ac:dyDescent="0.25">
      <c r="A38" s="105"/>
      <c r="B38" s="101">
        <v>3.2</v>
      </c>
      <c r="C38" s="101" t="s">
        <v>55</v>
      </c>
      <c r="D38" s="101"/>
      <c r="E38" s="101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>
        <f t="shared" si="3"/>
        <v>0</v>
      </c>
      <c r="AA38" s="143">
        <f t="shared" si="5"/>
        <v>0</v>
      </c>
    </row>
    <row r="39" spans="1:27" hidden="1" x14ac:dyDescent="0.25">
      <c r="A39" s="105"/>
      <c r="B39" s="101">
        <v>3.3</v>
      </c>
      <c r="C39" s="101" t="s">
        <v>59</v>
      </c>
      <c r="D39" s="101"/>
      <c r="E39" s="101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>
        <f t="shared" si="3"/>
        <v>0</v>
      </c>
      <c r="AA39" s="143">
        <f t="shared" si="5"/>
        <v>0</v>
      </c>
    </row>
    <row r="40" spans="1:27" hidden="1" x14ac:dyDescent="0.25">
      <c r="A40" s="105"/>
      <c r="B40" s="101">
        <v>3.4</v>
      </c>
      <c r="C40" s="101" t="s">
        <v>56</v>
      </c>
      <c r="D40" s="101"/>
      <c r="E40" s="101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>
        <f t="shared" si="3"/>
        <v>0</v>
      </c>
      <c r="AA40" s="143">
        <f t="shared" si="5"/>
        <v>0</v>
      </c>
    </row>
    <row r="41" spans="1:27" hidden="1" x14ac:dyDescent="0.25">
      <c r="A41" s="105"/>
      <c r="B41" s="101">
        <v>3.5</v>
      </c>
      <c r="C41" s="101" t="s">
        <v>57</v>
      </c>
      <c r="D41" s="101"/>
      <c r="E41" s="101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>
        <f t="shared" si="3"/>
        <v>0</v>
      </c>
      <c r="AA41" s="143">
        <f t="shared" si="5"/>
        <v>0</v>
      </c>
    </row>
    <row r="42" spans="1:27" hidden="1" x14ac:dyDescent="0.25">
      <c r="A42" s="95" t="s">
        <v>148</v>
      </c>
      <c r="B42" s="96" t="s">
        <v>60</v>
      </c>
      <c r="C42" s="97"/>
      <c r="D42" s="97"/>
      <c r="E42" s="97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9">
        <f>SUM(Z43:Z46)</f>
        <v>0</v>
      </c>
      <c r="AA42" s="142">
        <f>SUM(AA43:AA46)</f>
        <v>0</v>
      </c>
    </row>
    <row r="43" spans="1:27" hidden="1" x14ac:dyDescent="0.25">
      <c r="A43" s="100"/>
      <c r="B43" s="101">
        <v>4.0999999999999996</v>
      </c>
      <c r="C43" s="101" t="s">
        <v>61</v>
      </c>
      <c r="D43" s="101"/>
      <c r="E43" s="101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>
        <f t="shared" si="3"/>
        <v>0</v>
      </c>
      <c r="AA43" s="143">
        <f t="shared" ref="AA43:AA46" si="6">ROUND(SUMPRODUCT($F$7:$Y$7,F43:Y43),0)</f>
        <v>0</v>
      </c>
    </row>
    <row r="44" spans="1:27" hidden="1" x14ac:dyDescent="0.25">
      <c r="A44" s="105"/>
      <c r="B44" s="101">
        <v>4.2</v>
      </c>
      <c r="C44" s="101" t="s">
        <v>96</v>
      </c>
      <c r="D44" s="101"/>
      <c r="E44" s="101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>
        <f t="shared" si="3"/>
        <v>0</v>
      </c>
      <c r="AA44" s="143">
        <f t="shared" si="6"/>
        <v>0</v>
      </c>
    </row>
    <row r="45" spans="1:27" hidden="1" x14ac:dyDescent="0.25">
      <c r="A45" s="105"/>
      <c r="B45" s="101">
        <v>4.3</v>
      </c>
      <c r="C45" s="101" t="s">
        <v>62</v>
      </c>
      <c r="D45" s="101"/>
      <c r="E45" s="101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>
        <f t="shared" si="3"/>
        <v>0</v>
      </c>
      <c r="AA45" s="143">
        <f t="shared" si="6"/>
        <v>0</v>
      </c>
    </row>
    <row r="46" spans="1:27" hidden="1" x14ac:dyDescent="0.25">
      <c r="A46" s="105"/>
      <c r="B46" s="101">
        <v>4.4000000000000004</v>
      </c>
      <c r="C46" s="101" t="s">
        <v>63</v>
      </c>
      <c r="D46" s="101"/>
      <c r="E46" s="101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>
        <f t="shared" si="3"/>
        <v>0</v>
      </c>
      <c r="AA46" s="143">
        <f t="shared" si="6"/>
        <v>0</v>
      </c>
    </row>
    <row r="47" spans="1:27" hidden="1" x14ac:dyDescent="0.25">
      <c r="A47" s="95" t="s">
        <v>149</v>
      </c>
      <c r="B47" s="96" t="s">
        <v>64</v>
      </c>
      <c r="C47" s="97"/>
      <c r="D47" s="97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9">
        <f>SUM(Z48:Z51)</f>
        <v>0</v>
      </c>
      <c r="AA47" s="142">
        <f>SUM(AA48:AA51)</f>
        <v>0</v>
      </c>
    </row>
    <row r="48" spans="1:27" hidden="1" x14ac:dyDescent="0.25">
      <c r="A48" s="100"/>
      <c r="B48" s="101">
        <v>5.0999999999999996</v>
      </c>
      <c r="C48" s="101" t="s">
        <v>65</v>
      </c>
      <c r="D48" s="101"/>
      <c r="E48" s="101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43">
        <f t="shared" ref="AA48:AA51" si="7">ROUND(SUMPRODUCT($F$7:$Y$7,F48:Y48),0)</f>
        <v>0</v>
      </c>
    </row>
    <row r="49" spans="1:27" hidden="1" x14ac:dyDescent="0.25">
      <c r="A49" s="105"/>
      <c r="B49" s="101"/>
      <c r="C49" s="101" t="s">
        <v>103</v>
      </c>
      <c r="D49" s="101"/>
      <c r="E49" s="101" t="s">
        <v>66</v>
      </c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>
        <f t="shared" ref="Z49:Z68" si="8">SUM(F49:Y49)</f>
        <v>0</v>
      </c>
      <c r="AA49" s="143">
        <f t="shared" si="7"/>
        <v>0</v>
      </c>
    </row>
    <row r="50" spans="1:27" hidden="1" x14ac:dyDescent="0.25">
      <c r="A50" s="105"/>
      <c r="B50" s="101"/>
      <c r="C50" s="101" t="s">
        <v>104</v>
      </c>
      <c r="D50" s="101"/>
      <c r="E50" s="101" t="s">
        <v>67</v>
      </c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>
        <f t="shared" si="8"/>
        <v>0</v>
      </c>
      <c r="AA50" s="143">
        <f t="shared" si="7"/>
        <v>0</v>
      </c>
    </row>
    <row r="51" spans="1:27" hidden="1" x14ac:dyDescent="0.25">
      <c r="A51" s="105"/>
      <c r="B51" s="101"/>
      <c r="C51" s="101" t="s">
        <v>105</v>
      </c>
      <c r="D51" s="101"/>
      <c r="E51" s="101" t="s">
        <v>68</v>
      </c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>
        <f t="shared" si="8"/>
        <v>0</v>
      </c>
      <c r="AA51" s="143">
        <f t="shared" si="7"/>
        <v>0</v>
      </c>
    </row>
    <row r="52" spans="1:27" x14ac:dyDescent="0.25">
      <c r="A52" s="95" t="s">
        <v>150</v>
      </c>
      <c r="B52" s="96" t="s">
        <v>69</v>
      </c>
      <c r="C52" s="97"/>
      <c r="D52" s="97"/>
      <c r="E52" s="97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9">
        <f>SUM(Z53:Z62)</f>
        <v>178</v>
      </c>
      <c r="AA52" s="142">
        <f>SUM(AA53:AA62)</f>
        <v>27961</v>
      </c>
    </row>
    <row r="53" spans="1:27" x14ac:dyDescent="0.25">
      <c r="A53" s="100"/>
      <c r="B53" s="101">
        <v>6.1</v>
      </c>
      <c r="C53" s="101" t="s">
        <v>70</v>
      </c>
      <c r="D53" s="101"/>
      <c r="E53" s="101"/>
      <c r="F53" s="103">
        <v>50</v>
      </c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>
        <f>SUM(F53:Y53)</f>
        <v>50</v>
      </c>
      <c r="AA53" s="143">
        <f t="shared" ref="AA53:AA62" si="9">ROUND(SUMPRODUCT($F$7:$Y$7,F53:Y53),0)</f>
        <v>10204</v>
      </c>
    </row>
    <row r="54" spans="1:27" x14ac:dyDescent="0.25">
      <c r="A54" s="105"/>
      <c r="B54" s="101">
        <v>6.2</v>
      </c>
      <c r="C54" s="101" t="s">
        <v>97</v>
      </c>
      <c r="D54" s="101"/>
      <c r="E54" s="101"/>
      <c r="F54" s="103">
        <v>8</v>
      </c>
      <c r="G54" s="103"/>
      <c r="H54" s="103">
        <v>4</v>
      </c>
      <c r="I54" s="103">
        <v>12</v>
      </c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65">
        <f t="shared" ref="Z54:Z62" si="10">SUM(F54:Y54)</f>
        <v>24</v>
      </c>
      <c r="AA54" s="143">
        <f t="shared" si="9"/>
        <v>3226</v>
      </c>
    </row>
    <row r="55" spans="1:27" x14ac:dyDescent="0.25">
      <c r="A55" s="105"/>
      <c r="B55" s="101"/>
      <c r="C55" s="101" t="s">
        <v>109</v>
      </c>
      <c r="D55" s="101"/>
      <c r="E55" s="101" t="s">
        <v>117</v>
      </c>
      <c r="F55" s="103">
        <v>4</v>
      </c>
      <c r="G55" s="103"/>
      <c r="H55" s="103"/>
      <c r="I55" s="103"/>
      <c r="J55" s="103"/>
      <c r="K55" s="103"/>
      <c r="L55" s="103"/>
      <c r="M55" s="103">
        <v>16</v>
      </c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65">
        <f t="shared" si="10"/>
        <v>20</v>
      </c>
      <c r="AA55" s="143">
        <f t="shared" si="9"/>
        <v>2976</v>
      </c>
    </row>
    <row r="56" spans="1:27" x14ac:dyDescent="0.25">
      <c r="A56" s="105"/>
      <c r="B56" s="101"/>
      <c r="C56" s="101" t="s">
        <v>110</v>
      </c>
      <c r="D56" s="101"/>
      <c r="E56" s="101" t="s">
        <v>118</v>
      </c>
      <c r="F56" s="103">
        <v>8</v>
      </c>
      <c r="G56" s="103"/>
      <c r="H56" s="103">
        <v>24</v>
      </c>
      <c r="I56" s="103">
        <v>18</v>
      </c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65">
        <f t="shared" si="10"/>
        <v>50</v>
      </c>
      <c r="AA56" s="143">
        <f t="shared" si="9"/>
        <v>6429</v>
      </c>
    </row>
    <row r="57" spans="1:27" x14ac:dyDescent="0.25">
      <c r="A57" s="105"/>
      <c r="B57" s="101"/>
      <c r="C57" s="101" t="s">
        <v>111</v>
      </c>
      <c r="D57" s="101"/>
      <c r="E57" s="101" t="s">
        <v>119</v>
      </c>
      <c r="F57" s="103">
        <v>2</v>
      </c>
      <c r="G57" s="103">
        <v>4</v>
      </c>
      <c r="H57" s="103">
        <v>6</v>
      </c>
      <c r="I57" s="103">
        <v>12</v>
      </c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65">
        <f t="shared" si="10"/>
        <v>24</v>
      </c>
      <c r="AA57" s="143">
        <f t="shared" si="9"/>
        <v>3086</v>
      </c>
    </row>
    <row r="58" spans="1:27" x14ac:dyDescent="0.25">
      <c r="A58" s="105"/>
      <c r="B58" s="101"/>
      <c r="C58" s="101" t="s">
        <v>112</v>
      </c>
      <c r="D58" s="101"/>
      <c r="E58" s="101" t="s">
        <v>121</v>
      </c>
      <c r="F58" s="103">
        <v>2</v>
      </c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65">
        <f t="shared" si="10"/>
        <v>2</v>
      </c>
      <c r="AA58" s="143">
        <f t="shared" si="9"/>
        <v>408</v>
      </c>
    </row>
    <row r="59" spans="1:27" x14ac:dyDescent="0.25">
      <c r="A59" s="105"/>
      <c r="B59" s="101"/>
      <c r="C59" s="101" t="s">
        <v>113</v>
      </c>
      <c r="D59" s="101"/>
      <c r="E59" s="101" t="s">
        <v>120</v>
      </c>
      <c r="F59" s="103">
        <v>2</v>
      </c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65">
        <f t="shared" si="10"/>
        <v>2</v>
      </c>
      <c r="AA59" s="143">
        <f t="shared" si="9"/>
        <v>408</v>
      </c>
    </row>
    <row r="60" spans="1:27" x14ac:dyDescent="0.25">
      <c r="A60" s="105"/>
      <c r="B60" s="101"/>
      <c r="C60" s="101" t="s">
        <v>114</v>
      </c>
      <c r="D60" s="101"/>
      <c r="E60" s="101" t="s">
        <v>122</v>
      </c>
      <c r="F60" s="103">
        <v>2</v>
      </c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65">
        <f t="shared" si="10"/>
        <v>2</v>
      </c>
      <c r="AA60" s="143">
        <f t="shared" si="9"/>
        <v>408</v>
      </c>
    </row>
    <row r="61" spans="1:27" x14ac:dyDescent="0.25">
      <c r="A61" s="105"/>
      <c r="B61" s="101"/>
      <c r="C61" s="101" t="s">
        <v>115</v>
      </c>
      <c r="D61" s="101"/>
      <c r="E61" s="101" t="s">
        <v>123</v>
      </c>
      <c r="F61" s="103">
        <v>2</v>
      </c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65">
        <f t="shared" si="10"/>
        <v>2</v>
      </c>
      <c r="AA61" s="143">
        <f t="shared" si="9"/>
        <v>408</v>
      </c>
    </row>
    <row r="62" spans="1:27" x14ac:dyDescent="0.25">
      <c r="A62" s="105"/>
      <c r="B62" s="101"/>
      <c r="C62" s="101" t="s">
        <v>116</v>
      </c>
      <c r="D62" s="101"/>
      <c r="E62" s="101" t="s">
        <v>124</v>
      </c>
      <c r="F62" s="103">
        <v>2</v>
      </c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65">
        <f t="shared" si="10"/>
        <v>2</v>
      </c>
      <c r="AA62" s="143">
        <f t="shared" si="9"/>
        <v>408</v>
      </c>
    </row>
    <row r="63" spans="1:27" hidden="1" x14ac:dyDescent="0.25">
      <c r="A63" s="95" t="s">
        <v>151</v>
      </c>
      <c r="B63" s="96" t="s">
        <v>98</v>
      </c>
      <c r="C63" s="97"/>
      <c r="D63" s="97"/>
      <c r="E63" s="97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9">
        <f>SUM(Z64:Z66)</f>
        <v>0</v>
      </c>
      <c r="AA63" s="142">
        <f>SUM(AA64:AA66)</f>
        <v>0</v>
      </c>
    </row>
    <row r="64" spans="1:27" hidden="1" x14ac:dyDescent="0.25">
      <c r="A64" s="100"/>
      <c r="B64" s="101">
        <v>7.1</v>
      </c>
      <c r="C64" s="101" t="s">
        <v>71</v>
      </c>
      <c r="D64" s="101"/>
      <c r="E64" s="101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>
        <f t="shared" si="8"/>
        <v>0</v>
      </c>
      <c r="AA64" s="143">
        <f t="shared" ref="AA64:AA66" si="11">ROUND(SUMPRODUCT($F$7:$Y$7,F64:Y64),0)</f>
        <v>0</v>
      </c>
    </row>
    <row r="65" spans="1:28" hidden="1" x14ac:dyDescent="0.25">
      <c r="A65" s="105"/>
      <c r="B65" s="101">
        <v>7.2</v>
      </c>
      <c r="C65" s="101" t="s">
        <v>72</v>
      </c>
      <c r="D65" s="101"/>
      <c r="E65" s="101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>
        <f t="shared" si="8"/>
        <v>0</v>
      </c>
      <c r="AA65" s="143">
        <f t="shared" si="11"/>
        <v>0</v>
      </c>
    </row>
    <row r="66" spans="1:28" hidden="1" x14ac:dyDescent="0.25">
      <c r="A66" s="105"/>
      <c r="B66" s="101">
        <v>7.3</v>
      </c>
      <c r="C66" s="101" t="s">
        <v>73</v>
      </c>
      <c r="D66" s="101"/>
      <c r="E66" s="101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>
        <f t="shared" si="8"/>
        <v>0</v>
      </c>
      <c r="AA66" s="143">
        <f t="shared" si="11"/>
        <v>0</v>
      </c>
    </row>
    <row r="67" spans="1:28" hidden="1" x14ac:dyDescent="0.25">
      <c r="A67" s="95" t="s">
        <v>152</v>
      </c>
      <c r="B67" s="96" t="s">
        <v>99</v>
      </c>
      <c r="C67" s="97"/>
      <c r="D67" s="97"/>
      <c r="E67" s="97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9">
        <f>SUM(Z68:Z73)</f>
        <v>0</v>
      </c>
      <c r="AA67" s="142">
        <f>SUM(AA68:AA73)</f>
        <v>0</v>
      </c>
    </row>
    <row r="68" spans="1:28" hidden="1" x14ac:dyDescent="0.25">
      <c r="A68" s="100"/>
      <c r="B68" s="101">
        <v>8.1</v>
      </c>
      <c r="C68" s="101" t="s">
        <v>74</v>
      </c>
      <c r="D68" s="101"/>
      <c r="E68" s="101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>
        <f t="shared" si="8"/>
        <v>0</v>
      </c>
      <c r="AA68" s="143">
        <f t="shared" ref="AA68:AA73" si="12">ROUND(SUMPRODUCT($F$7:$Y$7,F68:Y68),0)</f>
        <v>0</v>
      </c>
    </row>
    <row r="69" spans="1:28" hidden="1" x14ac:dyDescent="0.25">
      <c r="A69" s="105"/>
      <c r="B69" s="101">
        <v>8.1999999999999993</v>
      </c>
      <c r="C69" s="101" t="s">
        <v>75</v>
      </c>
      <c r="D69" s="101"/>
      <c r="E69" s="101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43">
        <f t="shared" si="12"/>
        <v>0</v>
      </c>
    </row>
    <row r="70" spans="1:28" hidden="1" x14ac:dyDescent="0.25">
      <c r="A70" s="105"/>
      <c r="B70" s="101"/>
      <c r="C70" s="106" t="s">
        <v>139</v>
      </c>
      <c r="D70" s="101"/>
      <c r="E70" s="101" t="s">
        <v>76</v>
      </c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>
        <f t="shared" ref="Z70:Z73" si="13">SUM(F70:Y70)</f>
        <v>0</v>
      </c>
      <c r="AA70" s="143">
        <f t="shared" si="12"/>
        <v>0</v>
      </c>
    </row>
    <row r="71" spans="1:28" hidden="1" x14ac:dyDescent="0.25">
      <c r="A71" s="105"/>
      <c r="B71" s="101"/>
      <c r="C71" s="106" t="s">
        <v>140</v>
      </c>
      <c r="D71" s="101"/>
      <c r="E71" s="101" t="s">
        <v>77</v>
      </c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>
        <f t="shared" si="13"/>
        <v>0</v>
      </c>
      <c r="AA71" s="143">
        <f t="shared" si="12"/>
        <v>0</v>
      </c>
    </row>
    <row r="72" spans="1:28" hidden="1" x14ac:dyDescent="0.25">
      <c r="A72" s="105"/>
      <c r="B72" s="101"/>
      <c r="C72" s="106" t="s">
        <v>141</v>
      </c>
      <c r="D72" s="101"/>
      <c r="E72" s="101" t="s">
        <v>78</v>
      </c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>
        <f t="shared" si="13"/>
        <v>0</v>
      </c>
      <c r="AA72" s="143">
        <f t="shared" si="12"/>
        <v>0</v>
      </c>
    </row>
    <row r="73" spans="1:28" hidden="1" x14ac:dyDescent="0.25">
      <c r="A73" s="105"/>
      <c r="B73" s="101"/>
      <c r="C73" s="106" t="s">
        <v>142</v>
      </c>
      <c r="D73" s="101"/>
      <c r="E73" s="101" t="s">
        <v>79</v>
      </c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>
        <f t="shared" si="13"/>
        <v>0</v>
      </c>
      <c r="AA73" s="143">
        <f t="shared" si="12"/>
        <v>0</v>
      </c>
    </row>
    <row r="74" spans="1:28" s="164" customFormat="1" hidden="1" x14ac:dyDescent="0.25">
      <c r="A74" s="175"/>
      <c r="B74" s="106">
        <v>8.3000000000000007</v>
      </c>
      <c r="C74" s="106" t="s">
        <v>306</v>
      </c>
      <c r="D74" s="106"/>
      <c r="E74" s="106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>
        <f t="shared" ref="Z74:Z77" si="14">SUM(F74:Y74)</f>
        <v>0</v>
      </c>
      <c r="AA74" s="143">
        <f t="shared" ref="AA74:AA77" si="15">ROUND(SUMPRODUCT($F$7:$Y$7,F74:Y74),0)</f>
        <v>0</v>
      </c>
      <c r="AB74" s="136"/>
    </row>
    <row r="75" spans="1:28" s="164" customFormat="1" hidden="1" x14ac:dyDescent="0.25">
      <c r="A75" s="175"/>
      <c r="B75" s="106"/>
      <c r="C75" s="106" t="s">
        <v>307</v>
      </c>
      <c r="D75" s="106"/>
      <c r="E75" s="106" t="s">
        <v>308</v>
      </c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>
        <f t="shared" si="14"/>
        <v>0</v>
      </c>
      <c r="AA75" s="143">
        <f t="shared" si="15"/>
        <v>0</v>
      </c>
      <c r="AB75" s="136"/>
    </row>
    <row r="76" spans="1:28" s="164" customFormat="1" hidden="1" x14ac:dyDescent="0.25">
      <c r="A76" s="175"/>
      <c r="B76" s="106"/>
      <c r="C76" s="106" t="s">
        <v>309</v>
      </c>
      <c r="D76" s="106"/>
      <c r="E76" s="106" t="s">
        <v>310</v>
      </c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>
        <f t="shared" si="14"/>
        <v>0</v>
      </c>
      <c r="AA76" s="143">
        <f t="shared" si="15"/>
        <v>0</v>
      </c>
      <c r="AB76" s="136"/>
    </row>
    <row r="77" spans="1:28" s="164" customFormat="1" hidden="1" x14ac:dyDescent="0.25">
      <c r="A77" s="175"/>
      <c r="B77" s="106"/>
      <c r="C77" s="106" t="s">
        <v>311</v>
      </c>
      <c r="D77" s="106"/>
      <c r="E77" s="106" t="s">
        <v>312</v>
      </c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>
        <f t="shared" si="14"/>
        <v>0</v>
      </c>
      <c r="AA77" s="143">
        <f t="shared" si="15"/>
        <v>0</v>
      </c>
      <c r="AB77" s="136"/>
    </row>
    <row r="78" spans="1:28" x14ac:dyDescent="0.25">
      <c r="A78" s="95"/>
      <c r="B78" s="96"/>
      <c r="C78" s="97"/>
      <c r="D78" s="97"/>
      <c r="E78" s="97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9"/>
      <c r="AA78" s="142"/>
    </row>
    <row r="79" spans="1:28" x14ac:dyDescent="0.25">
      <c r="A79" s="100"/>
      <c r="B79" s="101"/>
      <c r="C79" s="101"/>
      <c r="D79" s="101"/>
      <c r="E79" s="101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43"/>
    </row>
    <row r="80" spans="1:28" ht="16.2" thickBot="1" x14ac:dyDescent="0.35">
      <c r="A80" s="108"/>
      <c r="B80" s="109"/>
      <c r="C80" s="109"/>
      <c r="D80" s="109"/>
      <c r="E80" s="110" t="s">
        <v>30</v>
      </c>
      <c r="F80" s="111">
        <f t="shared" ref="F80:Y80" si="16">SUM(F11:F79)</f>
        <v>122</v>
      </c>
      <c r="G80" s="111">
        <f t="shared" si="16"/>
        <v>4</v>
      </c>
      <c r="H80" s="111">
        <f t="shared" si="16"/>
        <v>34</v>
      </c>
      <c r="I80" s="111">
        <f t="shared" si="16"/>
        <v>54</v>
      </c>
      <c r="J80" s="111">
        <f t="shared" si="16"/>
        <v>0</v>
      </c>
      <c r="K80" s="111">
        <f t="shared" si="16"/>
        <v>12</v>
      </c>
      <c r="L80" s="111">
        <f t="shared" si="16"/>
        <v>0</v>
      </c>
      <c r="M80" s="111">
        <f t="shared" si="16"/>
        <v>16</v>
      </c>
      <c r="N80" s="111">
        <f t="shared" si="16"/>
        <v>0</v>
      </c>
      <c r="O80" s="111">
        <f t="shared" si="16"/>
        <v>0</v>
      </c>
      <c r="P80" s="111">
        <f t="shared" si="16"/>
        <v>0</v>
      </c>
      <c r="Q80" s="111">
        <f t="shared" si="16"/>
        <v>0</v>
      </c>
      <c r="R80" s="111">
        <f t="shared" si="16"/>
        <v>0</v>
      </c>
      <c r="S80" s="111">
        <f t="shared" si="16"/>
        <v>0</v>
      </c>
      <c r="T80" s="111">
        <f t="shared" si="16"/>
        <v>0</v>
      </c>
      <c r="U80" s="111">
        <f t="shared" si="16"/>
        <v>0</v>
      </c>
      <c r="V80" s="111">
        <f t="shared" si="16"/>
        <v>0</v>
      </c>
      <c r="W80" s="111">
        <f t="shared" si="16"/>
        <v>0</v>
      </c>
      <c r="X80" s="111">
        <f t="shared" si="16"/>
        <v>0</v>
      </c>
      <c r="Y80" s="111">
        <f t="shared" si="16"/>
        <v>0</v>
      </c>
      <c r="Z80" s="111">
        <f>+Z11+Z25+Z36+Z42+Z47+Z52+Z63+Z67+Z78</f>
        <v>242</v>
      </c>
      <c r="AA80" s="144">
        <f>SUM(AA78,AA67,AA63,AA52,AA47,AA42,AA36,AA25,AA11)</f>
        <v>38418</v>
      </c>
    </row>
  </sheetData>
  <mergeCells count="1">
    <mergeCell ref="A5:O5"/>
  </mergeCells>
  <printOptions horizontalCentered="1"/>
  <pageMargins left="0.7" right="0.7" top="0.5" bottom="0.75" header="0.05" footer="0.28999999999999998"/>
  <pageSetup paperSize="3" scale="99" orientation="landscape" r:id="rId1"/>
  <headerFooter>
    <oddFooter>&amp;L&amp;"Arial,Bold"&amp;14Exhibit E-a&amp;C&amp;"Arial,Bold"&amp;14Y-11834&amp;R&amp;"Arial,Bold"&amp;14Page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21</vt:i4>
      </vt:variant>
    </vt:vector>
  </HeadingPairs>
  <TitlesOfParts>
    <vt:vector size="41" baseType="lpstr">
      <vt:lpstr>RECAP Hrs</vt:lpstr>
      <vt:lpstr>RECAP Fee</vt:lpstr>
      <vt:lpstr>EST HRS (Prime-)</vt:lpstr>
      <vt:lpstr>EST COST (Prime-)</vt:lpstr>
      <vt:lpstr>EST HRS (Sub 1)</vt:lpstr>
      <vt:lpstr>EST COST (Sub-1)</vt:lpstr>
      <vt:lpstr>EST HRS (Sub-2)</vt:lpstr>
      <vt:lpstr>EST COST (Sub-2)</vt:lpstr>
      <vt:lpstr>EST HRS (Sub-3)</vt:lpstr>
      <vt:lpstr>EST COST (Sub-3)</vt:lpstr>
      <vt:lpstr>EST HRS (Sub-4)</vt:lpstr>
      <vt:lpstr>EST COST (Sub-4)</vt:lpstr>
      <vt:lpstr>EST HRS (Sub-5)</vt:lpstr>
      <vt:lpstr>EST COST (Sub-5)</vt:lpstr>
      <vt:lpstr>EST HRS (Sub-6)</vt:lpstr>
      <vt:lpstr>EST COST (Sub-6)</vt:lpstr>
      <vt:lpstr>EST HRS (Sub-7)</vt:lpstr>
      <vt:lpstr>EST COST (Sub-7)</vt:lpstr>
      <vt:lpstr>EST HRS (Sub-Traffic Data)</vt:lpstr>
      <vt:lpstr>EST COST (Traffic Data)</vt:lpstr>
      <vt:lpstr>'EST COST (Prime-)'!Print_Area</vt:lpstr>
      <vt:lpstr>'EST COST (Sub-1)'!Print_Area</vt:lpstr>
      <vt:lpstr>'EST COST (Sub-2)'!Print_Area</vt:lpstr>
      <vt:lpstr>'EST COST (Sub-3)'!Print_Area</vt:lpstr>
      <vt:lpstr>'EST COST (Sub-4)'!Print_Area</vt:lpstr>
      <vt:lpstr>'EST COST (Sub-5)'!Print_Area</vt:lpstr>
      <vt:lpstr>'EST COST (Sub-6)'!Print_Area</vt:lpstr>
      <vt:lpstr>'EST COST (Sub-7)'!Print_Area</vt:lpstr>
      <vt:lpstr>'EST COST (Traffic Data)'!Print_Area</vt:lpstr>
      <vt:lpstr>'EST HRS (Prime-)'!Print_Area</vt:lpstr>
      <vt:lpstr>'EST HRS (Sub 1)'!Print_Area</vt:lpstr>
      <vt:lpstr>'EST HRS (Sub-2)'!Print_Area</vt:lpstr>
      <vt:lpstr>'EST HRS (Sub-3)'!Print_Area</vt:lpstr>
      <vt:lpstr>'EST HRS (Sub-4)'!Print_Area</vt:lpstr>
      <vt:lpstr>'EST HRS (Sub-5)'!Print_Area</vt:lpstr>
      <vt:lpstr>'EST HRS (Sub-6)'!Print_Area</vt:lpstr>
      <vt:lpstr>'EST HRS (Sub-7)'!Print_Area</vt:lpstr>
      <vt:lpstr>'EST HRS (Sub-Traffic Data)'!Print_Area</vt:lpstr>
      <vt:lpstr>'RECAP Fee'!Print_Area</vt:lpstr>
      <vt:lpstr>'RECAP Hrs'!Print_Area</vt:lpstr>
      <vt:lpstr>'EST HRS (Prime-)'!Print_Titles</vt:lpstr>
    </vt:vector>
  </TitlesOfParts>
  <Company>WSDOT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Consultant Services-Final Accepted Project Hours</dc:title>
  <dc:subject>Consultant Services-Final Accepted Project Hours</dc:subject>
  <dc:creator>WSDOT Consultant Services</dc:creator>
  <cp:lastModifiedBy>willisr</cp:lastModifiedBy>
  <cp:lastPrinted>2017-01-30T17:43:36Z</cp:lastPrinted>
  <dcterms:created xsi:type="dcterms:W3CDTF">2013-01-08T15:33:24Z</dcterms:created>
  <dcterms:modified xsi:type="dcterms:W3CDTF">2019-11-18T22:13:55Z</dcterms:modified>
</cp:coreProperties>
</file>