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ations\fulltext\Hydraulics\HRM\"/>
    </mc:Choice>
  </mc:AlternateContent>
  <bookViews>
    <workbookView xWindow="120" yWindow="108" windowWidth="19032" windowHeight="12276"/>
  </bookViews>
  <sheets>
    <sheet name="MFD" sheetId="1" r:id="rId1"/>
  </sheets>
  <definedNames>
    <definedName name="_xlnm.Print_Area" localSheetId="0">MFD!$A$4:$R$35</definedName>
  </definedNames>
  <calcPr calcId="162913"/>
</workbook>
</file>

<file path=xl/calcChain.xml><?xml version="1.0" encoding="utf-8"?>
<calcChain xmlns="http://schemas.openxmlformats.org/spreadsheetml/2006/main">
  <c r="C24" i="1" l="1"/>
  <c r="C18" i="1"/>
  <c r="C21" i="1"/>
  <c r="C22" i="1" s="1"/>
  <c r="C25" i="1" l="1"/>
  <c r="C27" i="1" s="1"/>
  <c r="C29" i="1" s="1"/>
  <c r="B35" i="1" s="1"/>
  <c r="E35" i="1" l="1"/>
  <c r="F35" i="1" s="1"/>
</calcChain>
</file>

<file path=xl/sharedStrings.xml><?xml version="1.0" encoding="utf-8"?>
<sst xmlns="http://schemas.openxmlformats.org/spreadsheetml/2006/main" count="51" uniqueCount="39">
  <si>
    <t>Example:</t>
  </si>
  <si>
    <t>in/hr</t>
  </si>
  <si>
    <t>A =</t>
  </si>
  <si>
    <t>ft/s</t>
  </si>
  <si>
    <t>cfs</t>
  </si>
  <si>
    <t>D = 16(Q*n/S^0.5)^(3/8)</t>
  </si>
  <si>
    <t>Q</t>
  </si>
  <si>
    <t>n</t>
  </si>
  <si>
    <t>S</t>
  </si>
  <si>
    <t>D</t>
  </si>
  <si>
    <t>ft</t>
  </si>
  <si>
    <t xml:space="preserve">W = </t>
  </si>
  <si>
    <t xml:space="preserve">L = </t>
  </si>
  <si>
    <t xml:space="preserve">ft^2 </t>
  </si>
  <si>
    <t xml:space="preserve">FS = </t>
  </si>
  <si>
    <t>cfs/ft</t>
  </si>
  <si>
    <t xml:space="preserve">f = </t>
  </si>
  <si>
    <r>
      <t>Q</t>
    </r>
    <r>
      <rPr>
        <b/>
        <i/>
        <vertAlign val="subscript"/>
        <sz val="11"/>
        <color theme="1"/>
        <rFont val="Calibri"/>
        <family val="2"/>
        <scheme val="minor"/>
      </rPr>
      <t>UD</t>
    </r>
    <r>
      <rPr>
        <b/>
        <i/>
        <sz val="11"/>
        <color theme="1"/>
        <rFont val="Calibri"/>
        <family val="2"/>
        <scheme val="minor"/>
      </rPr>
      <t xml:space="preserve"> = </t>
    </r>
  </si>
  <si>
    <r>
      <t>Q</t>
    </r>
    <r>
      <rPr>
        <b/>
        <i/>
        <vertAlign val="subscript"/>
        <sz val="11"/>
        <color theme="1"/>
        <rFont val="Calibri"/>
        <family val="2"/>
        <scheme val="minor"/>
      </rPr>
      <t>MFD/FT</t>
    </r>
    <r>
      <rPr>
        <b/>
        <i/>
        <sz val="11"/>
        <color theme="1"/>
        <rFont val="Calibri"/>
        <family val="2"/>
        <scheme val="minor"/>
      </rPr>
      <t xml:space="preserve"> = </t>
    </r>
  </si>
  <si>
    <r>
      <t>Q</t>
    </r>
    <r>
      <rPr>
        <vertAlign val="subscript"/>
        <sz val="11"/>
        <color theme="1"/>
        <rFont val="Calibri"/>
        <family val="2"/>
        <scheme val="minor"/>
      </rPr>
      <t>highway</t>
    </r>
    <r>
      <rPr>
        <sz val="11"/>
        <color theme="1"/>
        <rFont val="Calibri"/>
        <family val="2"/>
        <scheme val="minor"/>
      </rPr>
      <t xml:space="preserve"> = 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</si>
  <si>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UD/ft</t>
    </r>
    <r>
      <rPr>
        <b/>
        <sz val="11"/>
        <color theme="1"/>
        <rFont val="Calibri"/>
        <family val="2"/>
        <scheme val="minor"/>
      </rPr>
      <t xml:space="preserve"> = 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</si>
  <si>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UD</t>
    </r>
    <r>
      <rPr>
        <b/>
        <sz val="11"/>
        <color theme="1"/>
        <rFont val="Calibri"/>
        <family val="2"/>
        <scheme val="minor"/>
      </rPr>
      <t xml:space="preserve"> = </t>
    </r>
  </si>
  <si>
    <t>MFD mix infiltration rate</t>
  </si>
  <si>
    <t>width of the underdrain trench per Standard Plan B-55.20.00, the minimum width is 2 feet</t>
  </si>
  <si>
    <r>
      <t>length of MFD contributing runoff to the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underdrain (ft)</t>
    </r>
  </si>
  <si>
    <t>unit length of MFD = 1 ft</t>
  </si>
  <si>
    <t>factor of safety default of 1.2</t>
  </si>
  <si>
    <t xml:space="preserve">EXAMPLE - UNDERDRAIN BELOW A MFD INSTALLATION </t>
  </si>
  <si>
    <t xml:space="preserve">Determine the diameter of underdrain necessary to convey stormwater to a downstream pond from a 1000 ft long MFD. </t>
  </si>
  <si>
    <t xml:space="preserve">Assume the underdrain slope is 0.5% and a Manning’s n=0.017 (for corrugated underdrain).  Assume the underdrain trench width is 2 feet wide. </t>
  </si>
  <si>
    <t>Assume the MFD installation is in western Washington.  MGSFlood was used to give a 50-year flow rate of 2.5 cfs (using 15-minute time steps).</t>
  </si>
  <si>
    <r>
      <t>L</t>
    </r>
    <r>
      <rPr>
        <vertAlign val="subscript"/>
        <sz val="11"/>
        <color theme="1"/>
        <rFont val="Cambria"/>
        <family val="1"/>
        <scheme val="major"/>
      </rPr>
      <t>MFD</t>
    </r>
    <r>
      <rPr>
        <sz val="11"/>
        <color theme="1"/>
        <rFont val="Calibri"/>
        <family val="2"/>
        <scheme val="minor"/>
      </rPr>
      <t xml:space="preserve"> = 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</si>
  <si>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highwa/ft</t>
    </r>
    <r>
      <rPr>
        <b/>
        <sz val="11"/>
        <color theme="1"/>
        <rFont val="Calibri"/>
        <family val="2"/>
        <scheme val="minor"/>
      </rPr>
      <t xml:space="preserve"> = </t>
    </r>
  </si>
  <si>
    <t>Pipe Diameter calculation:</t>
  </si>
  <si>
    <t>D is calcualted in inches</t>
  </si>
  <si>
    <t>rate should be representative of the underdrain's function</t>
  </si>
  <si>
    <t>StormShed 3G or MGSFlood (15 minute time steps) - Flow</t>
  </si>
  <si>
    <t>Recommended Diameter           (in)</t>
  </si>
  <si>
    <t>MEDIA FILTER DRAIN - UNDERDRAIN SPREADSHEET VERSION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</si>
</sst>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E+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mbria"/>
      <family val="1"/>
      <scheme val="maj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ill="1" applyBorder="1" applyAlignment="1">
      <alignment horizontal="right"/>
    </xf>
    <xf numFmtId="2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11" fontId="4" fillId="0" borderId="0" xfId="0" applyNumberFormat="1" applyFont="1"/>
    <xf numFmtId="0" fontId="1" fillId="0" borderId="0" xfId="0" applyFont="1"/>
    <xf numFmtId="0" fontId="5" fillId="0" borderId="0" xfId="0" applyFont="1"/>
    <xf numFmtId="11" fontId="5" fillId="0" borderId="0" xfId="0" applyNumberFormat="1" applyFont="1"/>
    <xf numFmtId="2" fontId="5" fillId="0" borderId="0" xfId="0" applyNumberFormat="1" applyFont="1" applyFill="1" applyBorder="1" applyAlignment="1">
      <alignment horizontal="right"/>
    </xf>
    <xf numFmtId="165" fontId="1" fillId="0" borderId="0" xfId="0" applyNumberFormat="1" applyFont="1"/>
    <xf numFmtId="0" fontId="8" fillId="0" borderId="0" xfId="0" applyFont="1"/>
    <xf numFmtId="0" fontId="1" fillId="0" borderId="4" xfId="0" applyFont="1" applyFill="1" applyBorder="1" applyAlignment="1">
      <alignment horizontal="center" wrapText="1"/>
    </xf>
    <xf numFmtId="0" fontId="10" fillId="0" borderId="0" xfId="0" applyFont="1"/>
    <xf numFmtId="0" fontId="1" fillId="3" borderId="2" xfId="0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5"/>
  <sheetViews>
    <sheetView tabSelected="1" workbookViewId="0">
      <selection activeCell="A2" sqref="A2"/>
    </sheetView>
  </sheetViews>
  <sheetFormatPr defaultRowHeight="14.4" x14ac:dyDescent="0.3"/>
  <cols>
    <col min="3" max="3" width="12" bestFit="1" customWidth="1"/>
    <col min="4" max="4" width="10.5546875" customWidth="1"/>
    <col min="5" max="5" width="12" bestFit="1" customWidth="1"/>
    <col min="6" max="6" width="14.5546875" customWidth="1"/>
    <col min="9" max="9" width="14.33203125" customWidth="1"/>
    <col min="10" max="10" width="9.109375" customWidth="1"/>
  </cols>
  <sheetData>
    <row r="2" spans="1:13" x14ac:dyDescent="0.3">
      <c r="A2" s="25" t="s">
        <v>38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x14ac:dyDescent="0.3">
      <c r="A4" s="21" t="s">
        <v>27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x14ac:dyDescent="0.3">
      <c r="A5" s="21" t="s">
        <v>28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x14ac:dyDescent="0.3">
      <c r="A6" s="21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x14ac:dyDescent="0.3">
      <c r="A7" s="21" t="s">
        <v>30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3">
      <c r="B9" s="8" t="s">
        <v>16</v>
      </c>
      <c r="C9" s="17" t="s">
        <v>22</v>
      </c>
    </row>
    <row r="10" spans="1:13" x14ac:dyDescent="0.3">
      <c r="B10" s="2" t="s">
        <v>11</v>
      </c>
      <c r="C10" s="17" t="s">
        <v>23</v>
      </c>
    </row>
    <row r="11" spans="1:13" x14ac:dyDescent="0.3">
      <c r="B11" s="2" t="s">
        <v>12</v>
      </c>
      <c r="C11" s="17" t="s">
        <v>25</v>
      </c>
    </row>
    <row r="12" spans="1:13" ht="16.2" x14ac:dyDescent="0.35">
      <c r="B12" s="2" t="s">
        <v>31</v>
      </c>
      <c r="C12" s="17" t="s">
        <v>24</v>
      </c>
    </row>
    <row r="13" spans="1:13" x14ac:dyDescent="0.3">
      <c r="B13" s="2" t="s">
        <v>14</v>
      </c>
      <c r="C13" s="17" t="s">
        <v>26</v>
      </c>
    </row>
    <row r="14" spans="1:13" x14ac:dyDescent="0.3">
      <c r="B14" s="2"/>
      <c r="C14" s="17"/>
    </row>
    <row r="16" spans="1:13" x14ac:dyDescent="0.3">
      <c r="A16" s="21"/>
      <c r="B16" s="21" t="s">
        <v>0</v>
      </c>
      <c r="C16" s="21"/>
      <c r="D16" s="21"/>
      <c r="E16" s="21"/>
      <c r="F16" s="21"/>
      <c r="G16" s="21"/>
    </row>
    <row r="17" spans="2:5" x14ac:dyDescent="0.3">
      <c r="B17" s="8" t="s">
        <v>16</v>
      </c>
      <c r="C17">
        <v>10</v>
      </c>
      <c r="D17" t="s">
        <v>1</v>
      </c>
      <c r="E17" s="7"/>
    </row>
    <row r="18" spans="2:5" x14ac:dyDescent="0.3">
      <c r="B18" s="6" t="s">
        <v>16</v>
      </c>
      <c r="C18" s="9">
        <f>C17/(12*3600)</f>
        <v>2.3148148148148149E-4</v>
      </c>
      <c r="D18" s="7" t="s">
        <v>3</v>
      </c>
    </row>
    <row r="19" spans="2:5" x14ac:dyDescent="0.3">
      <c r="B19" s="2" t="s">
        <v>11</v>
      </c>
      <c r="C19" s="22">
        <v>2</v>
      </c>
      <c r="D19" t="s">
        <v>10</v>
      </c>
    </row>
    <row r="20" spans="2:5" x14ac:dyDescent="0.3">
      <c r="B20" s="2" t="s">
        <v>12</v>
      </c>
      <c r="C20">
        <v>1</v>
      </c>
      <c r="D20" t="s">
        <v>10</v>
      </c>
    </row>
    <row r="21" spans="2:5" x14ac:dyDescent="0.3">
      <c r="B21" s="6" t="s">
        <v>2</v>
      </c>
      <c r="C21" s="7">
        <f>C20*C19</f>
        <v>2</v>
      </c>
      <c r="D21" s="7" t="s">
        <v>13</v>
      </c>
    </row>
    <row r="22" spans="2:5" ht="15.6" x14ac:dyDescent="0.35">
      <c r="B22" s="8" t="s">
        <v>18</v>
      </c>
      <c r="C22" s="12">
        <f>C18*C21/C20</f>
        <v>4.6296296296296298E-4</v>
      </c>
      <c r="D22" s="11" t="s">
        <v>15</v>
      </c>
      <c r="E22" s="7"/>
    </row>
    <row r="23" spans="2:5" ht="15.6" x14ac:dyDescent="0.35">
      <c r="B23" s="2" t="s">
        <v>19</v>
      </c>
      <c r="C23" s="22">
        <v>2.5</v>
      </c>
      <c r="D23" s="7" t="s">
        <v>4</v>
      </c>
      <c r="E23" s="15" t="s">
        <v>36</v>
      </c>
    </row>
    <row r="24" spans="2:5" ht="15.6" x14ac:dyDescent="0.35">
      <c r="B24" s="3" t="s">
        <v>32</v>
      </c>
      <c r="C24" s="10">
        <f>C23/C26</f>
        <v>2.5000000000000001E-3</v>
      </c>
      <c r="D24" s="11" t="s">
        <v>15</v>
      </c>
      <c r="E24" s="15" t="s">
        <v>35</v>
      </c>
    </row>
    <row r="25" spans="2:5" ht="15.6" x14ac:dyDescent="0.35">
      <c r="B25" s="3" t="s">
        <v>20</v>
      </c>
      <c r="C25" s="14">
        <f>IF(C22&lt;C24,C22,C24)</f>
        <v>4.6296296296296298E-4</v>
      </c>
      <c r="D25" s="11" t="s">
        <v>15</v>
      </c>
    </row>
    <row r="26" spans="2:5" ht="16.2" x14ac:dyDescent="0.35">
      <c r="B26" s="2" t="s">
        <v>31</v>
      </c>
      <c r="C26" s="23">
        <v>1000</v>
      </c>
      <c r="D26" t="s">
        <v>10</v>
      </c>
    </row>
    <row r="27" spans="2:5" ht="15.6" x14ac:dyDescent="0.35">
      <c r="B27" s="3" t="s">
        <v>21</v>
      </c>
      <c r="C27" s="5">
        <f>C26*C25</f>
        <v>0.46296296296296297</v>
      </c>
      <c r="D27" t="s">
        <v>4</v>
      </c>
    </row>
    <row r="28" spans="2:5" x14ac:dyDescent="0.3">
      <c r="B28" s="2" t="s">
        <v>14</v>
      </c>
      <c r="C28" s="4">
        <v>1.2</v>
      </c>
    </row>
    <row r="29" spans="2:5" ht="15.6" x14ac:dyDescent="0.35">
      <c r="B29" s="8" t="s">
        <v>17</v>
      </c>
      <c r="C29" s="13">
        <f>C27*C28</f>
        <v>0.55555555555555558</v>
      </c>
      <c r="D29" s="11" t="s">
        <v>4</v>
      </c>
    </row>
    <row r="31" spans="2:5" x14ac:dyDescent="0.3">
      <c r="B31" t="s">
        <v>33</v>
      </c>
    </row>
    <row r="32" spans="2:5" x14ac:dyDescent="0.3">
      <c r="B32" t="s">
        <v>5</v>
      </c>
      <c r="E32" t="s">
        <v>34</v>
      </c>
    </row>
    <row r="34" spans="2:6" ht="43.8" thickBot="1" x14ac:dyDescent="0.35">
      <c r="B34" s="1" t="s">
        <v>6</v>
      </c>
      <c r="C34" s="1" t="s">
        <v>7</v>
      </c>
      <c r="D34" s="1" t="s">
        <v>8</v>
      </c>
      <c r="E34" s="1" t="s">
        <v>9</v>
      </c>
      <c r="F34" s="16" t="s">
        <v>37</v>
      </c>
    </row>
    <row r="35" spans="2:6" ht="15" thickBot="1" x14ac:dyDescent="0.35">
      <c r="B35" s="19">
        <f>C29</f>
        <v>0.55555555555555558</v>
      </c>
      <c r="C35" s="24">
        <v>1.7000000000000001E-2</v>
      </c>
      <c r="D35" s="24">
        <v>5.0000000000000001E-3</v>
      </c>
      <c r="E35" s="20">
        <f>16*((B35*C35)/D35^0.5)^(3/8)</f>
        <v>7.5206306955349165</v>
      </c>
      <c r="F35" s="18" t="str">
        <f>IF(E35&lt;6,"6",IF(E35&lt;8,"8",IF(E35&lt;10,"10",IF(E35&lt;12,"12","Contact HQ/Region Hydraulics"))))</f>
        <v>8</v>
      </c>
    </row>
  </sheetData>
  <sheetProtection password="8E70" sheet="1" objects="1" scenarios="1"/>
  <printOptions horizontalCentered="1" verticalCentered="1"/>
  <pageMargins left="0.5" right="0" top="0.25" bottom="0" header="0.3" footer="0.3"/>
  <pageSetup scale="69" orientation="landscape" r:id="rId1"/>
  <headerFooter>
    <oddFooter>&amp;L&amp;D &amp;T 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MFD</vt:lpstr>
      <vt:lpstr>MFD!Print_Area</vt:lpstr>
    </vt:vector>
  </TitlesOfParts>
  <Company>WSDOT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 FILTER DRAIN - UNDERDRAIN SPREADSHEET</dc:title>
  <dc:subject>MEDIA FILTER DRAIN - UNDERDRAIN SPREADSHEET</dc:subject>
  <dc:creator>WSDOT Highway Runoff</dc:creator>
  <cp:lastModifiedBy>willisr</cp:lastModifiedBy>
  <cp:lastPrinted>2013-12-04T22:47:21Z</cp:lastPrinted>
  <dcterms:created xsi:type="dcterms:W3CDTF">2011-04-22T16:38:58Z</dcterms:created>
  <dcterms:modified xsi:type="dcterms:W3CDTF">2019-12-05T21:36:48Z</dcterms:modified>
</cp:coreProperties>
</file>