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Z:\publications\fulltext\Hydraulics\HRM\"/>
    </mc:Choice>
  </mc:AlternateContent>
  <bookViews>
    <workbookView xWindow="120" yWindow="48" windowWidth="19032" windowHeight="12012"/>
  </bookViews>
  <sheets>
    <sheet name="PCR Table" sheetId="4" r:id="rId1"/>
    <sheet name="Examples" sheetId="3" r:id="rId2"/>
    <sheet name="Raw Data" sheetId="5" r:id="rId3"/>
  </sheets>
  <calcPr calcId="162913"/>
</workbook>
</file>

<file path=xl/calcChain.xml><?xml version="1.0" encoding="utf-8"?>
<calcChain xmlns="http://schemas.openxmlformats.org/spreadsheetml/2006/main">
  <c r="O37" i="5" l="1"/>
  <c r="K37" i="5"/>
  <c r="L37" i="5" s="1"/>
  <c r="J37" i="5"/>
  <c r="O36" i="5"/>
  <c r="K36" i="5"/>
  <c r="L36" i="5" s="1"/>
  <c r="J36" i="5"/>
  <c r="O35" i="5"/>
  <c r="K35" i="5"/>
  <c r="L35" i="5" s="1"/>
  <c r="J35" i="5"/>
  <c r="O34" i="5"/>
  <c r="K34" i="5"/>
  <c r="L34" i="5" s="1"/>
  <c r="J34" i="5"/>
  <c r="O33" i="5"/>
  <c r="K33" i="5"/>
  <c r="L33" i="5" s="1"/>
  <c r="J33" i="5"/>
  <c r="O32" i="5"/>
  <c r="K32" i="5"/>
  <c r="L32" i="5" s="1"/>
  <c r="J32" i="5"/>
  <c r="O31" i="5"/>
  <c r="K31" i="5"/>
  <c r="L31" i="5" s="1"/>
  <c r="J31" i="5"/>
  <c r="O30" i="5"/>
  <c r="K30" i="5"/>
  <c r="L30" i="5" s="1"/>
  <c r="J30" i="5"/>
  <c r="O29" i="5"/>
  <c r="K29" i="5"/>
  <c r="L29" i="5" s="1"/>
  <c r="J29" i="5"/>
  <c r="O26" i="5"/>
  <c r="K26" i="5"/>
  <c r="L26" i="5" s="1"/>
  <c r="J26" i="5"/>
  <c r="O25" i="5"/>
  <c r="K25" i="5"/>
  <c r="L25" i="5" s="1"/>
  <c r="J25" i="5"/>
  <c r="O24" i="5"/>
  <c r="K24" i="5"/>
  <c r="L24" i="5" s="1"/>
  <c r="J24" i="5"/>
  <c r="O23" i="5"/>
  <c r="K23" i="5"/>
  <c r="L23" i="5" s="1"/>
  <c r="J23" i="5"/>
  <c r="O22" i="5"/>
  <c r="K22" i="5"/>
  <c r="L22" i="5" s="1"/>
  <c r="J22" i="5"/>
  <c r="O21" i="5"/>
  <c r="K21" i="5"/>
  <c r="L21" i="5" s="1"/>
  <c r="J21" i="5"/>
  <c r="O20" i="5"/>
  <c r="K20" i="5"/>
  <c r="L20" i="5" s="1"/>
  <c r="J20" i="5"/>
  <c r="O19" i="5"/>
  <c r="K19" i="5"/>
  <c r="L19" i="5" s="1"/>
  <c r="J19" i="5"/>
  <c r="O18" i="5"/>
  <c r="K18" i="5"/>
  <c r="L18" i="5" s="1"/>
  <c r="J18" i="5"/>
  <c r="O17" i="5"/>
  <c r="K17" i="5"/>
  <c r="L17" i="5" s="1"/>
  <c r="J17" i="5"/>
  <c r="O16" i="5"/>
  <c r="K16" i="5"/>
  <c r="L16" i="5" s="1"/>
  <c r="J16" i="5"/>
  <c r="O14" i="5"/>
  <c r="K14" i="5"/>
  <c r="L14" i="5" s="1"/>
  <c r="J14" i="5"/>
  <c r="O13" i="5"/>
  <c r="K13" i="5"/>
  <c r="L13" i="5" s="1"/>
  <c r="J13" i="5"/>
  <c r="O12" i="5"/>
  <c r="K12" i="5"/>
  <c r="L12" i="5" s="1"/>
  <c r="J12" i="5"/>
  <c r="O11" i="5"/>
  <c r="K11" i="5"/>
  <c r="L11" i="5" s="1"/>
  <c r="J11" i="5"/>
  <c r="O10" i="5"/>
  <c r="K10" i="5"/>
  <c r="L10" i="5" s="1"/>
  <c r="J10" i="5"/>
  <c r="O9" i="5"/>
  <c r="K9" i="5"/>
  <c r="L9" i="5" s="1"/>
  <c r="J9" i="5"/>
  <c r="O8" i="5"/>
  <c r="K8" i="5"/>
  <c r="L8" i="5" s="1"/>
  <c r="J8" i="5"/>
  <c r="O7" i="5"/>
  <c r="K7" i="5"/>
  <c r="L7" i="5" s="1"/>
  <c r="J7" i="5"/>
  <c r="O6" i="5"/>
  <c r="K6" i="5"/>
  <c r="L6" i="5" s="1"/>
  <c r="J6" i="5"/>
  <c r="O5" i="5"/>
  <c r="K5" i="5"/>
  <c r="L5" i="5" s="1"/>
  <c r="J5" i="5"/>
  <c r="O4" i="5"/>
  <c r="K4" i="5"/>
  <c r="L4" i="5" s="1"/>
  <c r="J4" i="5"/>
  <c r="E59" i="3" l="1"/>
  <c r="E60" i="3"/>
  <c r="E61" i="3"/>
  <c r="E62" i="3"/>
  <c r="E63" i="3"/>
  <c r="E58" i="3"/>
  <c r="E50" i="3"/>
  <c r="E42" i="3"/>
  <c r="E33" i="3"/>
  <c r="E24" i="3" l="1"/>
  <c r="E15" i="3"/>
  <c r="E5" i="3"/>
</calcChain>
</file>

<file path=xl/sharedStrings.xml><?xml version="1.0" encoding="utf-8"?>
<sst xmlns="http://schemas.openxmlformats.org/spreadsheetml/2006/main" count="286" uniqueCount="87">
  <si>
    <t>TimeStep</t>
  </si>
  <si>
    <t>Precipitation Value</t>
  </si>
  <si>
    <t xml:space="preserve">Treated (%) </t>
  </si>
  <si>
    <t>15 min</t>
  </si>
  <si>
    <t xml:space="preserve">15 min </t>
  </si>
  <si>
    <t>1 hour</t>
  </si>
  <si>
    <t>Puget East 28</t>
  </si>
  <si>
    <t>Puget East 40</t>
  </si>
  <si>
    <t>Puget East 52</t>
  </si>
  <si>
    <t>Puget East 70</t>
  </si>
  <si>
    <t>Puget West 32</t>
  </si>
  <si>
    <t>Puget West44</t>
  </si>
  <si>
    <t>Puget West60</t>
  </si>
  <si>
    <t>Puget West80</t>
  </si>
  <si>
    <t>Pass</t>
  </si>
  <si>
    <t>Fail</t>
  </si>
  <si>
    <t>MGSFLOOD Project Report</t>
  </si>
  <si>
    <t>Puget West90</t>
  </si>
  <si>
    <t>CAVFS Footprint (acre)</t>
  </si>
  <si>
    <t>CAVFS Footprint (ft2)</t>
  </si>
  <si>
    <t>Pavement Area (ft2)</t>
  </si>
  <si>
    <t>Pavement Area (acres)</t>
  </si>
  <si>
    <t>Infiltrated (%)</t>
  </si>
  <si>
    <t>CAVFS Length</t>
  </si>
  <si>
    <t>CAVFS Width</t>
  </si>
  <si>
    <t>Puget West70</t>
  </si>
  <si>
    <t>Puget West56</t>
  </si>
  <si>
    <t>Puget West52</t>
  </si>
  <si>
    <t>Puget West48</t>
  </si>
  <si>
    <t>Puget West40</t>
  </si>
  <si>
    <t>Puget West36</t>
  </si>
  <si>
    <t>Puget East 60</t>
  </si>
  <si>
    <t>Puget East 56</t>
  </si>
  <si>
    <t>Puget East 48</t>
  </si>
  <si>
    <t>Puget East 44</t>
  </si>
  <si>
    <t>Puget East 36</t>
  </si>
  <si>
    <t>Puget East 32</t>
  </si>
  <si>
    <t>Puget East 24</t>
  </si>
  <si>
    <t>Vancouver 80</t>
  </si>
  <si>
    <t>Vancouver 70</t>
  </si>
  <si>
    <t>Vancouver 60</t>
  </si>
  <si>
    <t>Vancouver 56</t>
  </si>
  <si>
    <t>Vancouver 52</t>
  </si>
  <si>
    <t>Vancouver 48</t>
  </si>
  <si>
    <t>Vancouver 44</t>
  </si>
  <si>
    <t>Vancouver 40</t>
  </si>
  <si>
    <t>Vancouver 38</t>
  </si>
  <si>
    <t>Pass Runoff Treatment? (91% min)</t>
  </si>
  <si>
    <t>Pass LID Duration Criteria?</t>
  </si>
  <si>
    <t>Pass Flow Duration Criteria?</t>
  </si>
  <si>
    <t>Pavement to CAVFS Width Ratio</t>
  </si>
  <si>
    <t>How to use this table.</t>
  </si>
  <si>
    <t>For LID Feasibility, designer picks the time series for the TDA.  For the pavement width flowing to proposed CAVFS, divide the pavement width by the "Pavement to CAVFS width ratio" to get</t>
  </si>
  <si>
    <t>Example 1</t>
  </si>
  <si>
    <t xml:space="preserve">ratio = 9.68.  The minimum CAVFS to meet the LID standard = 20/9.68 = 2.1 ft.  </t>
  </si>
  <si>
    <t>Example 2</t>
  </si>
  <si>
    <t xml:space="preserve">The length of roadway and CAVFS = </t>
  </si>
  <si>
    <t>ft</t>
  </si>
  <si>
    <t xml:space="preserve">ratio = 5.66.  The minimum CAVFS to meet the LID standard = 32/5.66 = 5.7 ft.  </t>
  </si>
  <si>
    <t>When modeling the CAVFS in MGSFLood, I needed a 2.2ft wide CAVFS to meet LID criteria.</t>
  </si>
  <si>
    <t>When modeling the CAVFS in MGSFLood, I needed a 5.8ft wide CAVFS to meet LID criteria.</t>
  </si>
  <si>
    <t>Example 3</t>
  </si>
  <si>
    <t>Project is in Puget West 60; there's 50,000 ft2 flowing to the CAVFS.  The width of roadway flowing to the CAVFS is 32 feet (two 12 foot lanes and 8 foot shoulder).  For Puget West 60, the pavement to CAVFS</t>
  </si>
  <si>
    <t>Project is in Puget East 44; there's 20,000 ft2 flowing to the CAVFS.  The width of roadway flowing to the CAVFS is 20 feet (12 foot lane and 8 foot shoulder).  For Puget East 44, the pavement to CAVFS</t>
  </si>
  <si>
    <t>Project is in Vancouver 52; there's 80,000 ft2 flowing to the CAVFS.  The width of roadway flowing to the CAVFS is 44 feet (three 12 foot lanes and 8 foot shoulder).  For Vancouver 52, the pavement to CAVFS</t>
  </si>
  <si>
    <t>When modeling the CAVFS in MGSFLood, I needed a 5.4ft wide CAVFS to meet LID criteria.</t>
  </si>
  <si>
    <t>The three above examples show that the pavement to CAVFS width ratio gives pretty good estimates of the CAVFS width needed to meet the LID criteria.</t>
  </si>
  <si>
    <t>the required width of CAVFS needed to meet the LID standard.  The length of the CAVFS should be as long as the section of pavement flowing to the CAVFS.</t>
  </si>
  <si>
    <t>Example 4</t>
  </si>
  <si>
    <t>Project is in Puget East 60; there's 10,000 ft2 flowing to the CAVFS.  The width of roadway flowing to the CAVFS is 16 feet (12 foot lane and 4 foot shoulder).  For Puget East 60, the pavement to CAVFS</t>
  </si>
  <si>
    <t xml:space="preserve">ratio = 6.31.  The minimum CAVFS to meet the LID standard = 16/6.31 = 2.5 ft.  </t>
  </si>
  <si>
    <t>When modeling the CAVFS in MGSFLood, I needed a 2.8ft wide CAVFS to meet LID criteria.</t>
  </si>
  <si>
    <t>Example 5</t>
  </si>
  <si>
    <t>Project is in Puget West 44; there's 7,000 ft2 flowing to the CAVFS.  The width of roadway flowing to the CAVFS is 16 feet (12 foot lane and 4 foot shoulder).  For Puget West 44, the pavement to CAVFS</t>
  </si>
  <si>
    <t xml:space="preserve">ratio = 8.89.  The minimum CAVFS to meet the LID standard = 16/8.89 = 1.8 ft.  </t>
  </si>
  <si>
    <t xml:space="preserve">When modeling the CAVFS in MGSFLood, I needed a 2.0 ft wide CAVFS to meet LID criteria.  </t>
  </si>
  <si>
    <t>Example 6</t>
  </si>
  <si>
    <t>Project is in Vancouver 40; there's 7,000 ft2 flowing to the CAVFS.  The width of roadway flowing to the CAVFS is 16 feet (12 foot lane and 4 foot shoulder).  For Vancouver 40, the pavement to CAVFS</t>
  </si>
  <si>
    <t xml:space="preserve">ratio = 10.89.  The minimum CAVFS to meet the LID standard = 16/10.89 = 1.5 ft.  </t>
  </si>
  <si>
    <t xml:space="preserve">When modeling the CAVFS in MGSFLood, I needed a 1.7 ft wide CAVFS to meet LID criteria.  </t>
  </si>
  <si>
    <t>Example #</t>
  </si>
  <si>
    <t>Calculated CAVFS width (ft)</t>
  </si>
  <si>
    <t>Estimated CAVFS width based on Pavement to CAVFS width Ratio (ft)</t>
  </si>
  <si>
    <t xml:space="preserve">ratio = 8.22.  The minimum CAVFS to meet the LID standard = 44/8.22 = 5.4 ft.  </t>
  </si>
  <si>
    <t>Difference (ft)</t>
  </si>
  <si>
    <t>Pavement to   CAVFS Width Ratio</t>
  </si>
  <si>
    <t>Pavement to CAVFS Width Ratio (PCR) Table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</si>
</sst>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8" x14ac:knownFonts="1">
    <font>
      <sz val="11"/>
      <color theme="1"/>
      <name val="Calibri"/>
      <family val="2"/>
      <scheme val="minor"/>
    </font>
    <font>
      <sz val="12"/>
      <color theme="1"/>
      <name val="Times New Roman"/>
      <family val="1"/>
    </font>
    <font>
      <sz val="10"/>
      <color theme="1"/>
      <name val="Arial"/>
      <family val="2"/>
    </font>
    <font>
      <b/>
      <i/>
      <sz val="12"/>
      <color theme="1"/>
      <name val="Calibri"/>
      <family val="2"/>
      <scheme val="minor"/>
    </font>
    <font>
      <sz val="11"/>
      <color theme="1"/>
      <name val="Calibri"/>
      <family val="2"/>
      <scheme val="minor"/>
    </font>
    <font>
      <b/>
      <sz val="11"/>
      <color theme="1"/>
      <name val="Calibri"/>
      <family val="2"/>
      <scheme val="minor"/>
    </font>
    <font>
      <b/>
      <sz val="10"/>
      <color theme="1"/>
      <name val="Arial"/>
      <family val="2"/>
    </font>
    <font>
      <b/>
      <sz val="18"/>
      <color theme="1"/>
      <name val="Calibri"/>
      <family val="2"/>
      <scheme val="minor"/>
    </font>
  </fonts>
  <fills count="3">
    <fill>
      <patternFill patternType="none"/>
    </fill>
    <fill>
      <patternFill patternType="gray125"/>
    </fill>
    <fill>
      <patternFill patternType="solid">
        <fgColor rgb="FFFFFF00"/>
        <bgColor indexed="64"/>
      </patternFill>
    </fill>
  </fills>
  <borders count="13">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s>
  <cellStyleXfs count="2">
    <xf numFmtId="0" fontId="0" fillId="0" borderId="0"/>
    <xf numFmtId="9" fontId="4" fillId="0" borderId="0" applyFont="0" applyFill="0" applyBorder="0" applyAlignment="0" applyProtection="0"/>
  </cellStyleXfs>
  <cellXfs count="47">
    <xf numFmtId="0" fontId="0" fillId="0" borderId="0" xfId="0"/>
    <xf numFmtId="0" fontId="2" fillId="0" borderId="0" xfId="0" applyFont="1" applyFill="1" applyBorder="1" applyAlignment="1">
      <alignment horizontal="center" wrapText="1"/>
    </xf>
    <xf numFmtId="15" fontId="0" fillId="0" borderId="0" xfId="0" applyNumberFormat="1"/>
    <xf numFmtId="0" fontId="3" fillId="0" borderId="0" xfId="0" applyFont="1" applyAlignment="1">
      <alignment wrapText="1"/>
    </xf>
    <xf numFmtId="0" fontId="0" fillId="0" borderId="0" xfId="0" applyAlignment="1">
      <alignment wrapText="1"/>
    </xf>
    <xf numFmtId="0" fontId="0" fillId="0" borderId="2" xfId="0" applyBorder="1"/>
    <xf numFmtId="0" fontId="2" fillId="0" borderId="2" xfId="0" applyFont="1" applyBorder="1" applyAlignment="1">
      <alignment horizontal="center" wrapText="1"/>
    </xf>
    <xf numFmtId="0" fontId="0" fillId="0" borderId="3" xfId="0" applyBorder="1"/>
    <xf numFmtId="0" fontId="2" fillId="0" borderId="4" xfId="0" applyFont="1" applyBorder="1" applyAlignment="1">
      <alignment horizontal="center" wrapText="1"/>
    </xf>
    <xf numFmtId="0" fontId="2" fillId="0" borderId="4" xfId="0" applyFont="1" applyBorder="1" applyAlignment="1">
      <alignment wrapText="1"/>
    </xf>
    <xf numFmtId="0" fontId="0" fillId="0" borderId="4" xfId="0" applyBorder="1" applyAlignment="1">
      <alignment wrapText="1"/>
    </xf>
    <xf numFmtId="0" fontId="0" fillId="2" borderId="4" xfId="0" applyFill="1" applyBorder="1" applyAlignment="1">
      <alignment horizontal="center" wrapText="1"/>
    </xf>
    <xf numFmtId="0" fontId="1" fillId="0" borderId="2" xfId="0" applyFont="1" applyBorder="1" applyAlignment="1">
      <alignment horizontal="center" wrapText="1"/>
    </xf>
    <xf numFmtId="2" fontId="0" fillId="0" borderId="2" xfId="0" applyNumberFormat="1" applyBorder="1"/>
    <xf numFmtId="2" fontId="0" fillId="2" borderId="2" xfId="0" applyNumberFormat="1" applyFill="1" applyBorder="1"/>
    <xf numFmtId="164" fontId="0" fillId="0" borderId="2" xfId="0" applyNumberFormat="1" applyBorder="1"/>
    <xf numFmtId="2" fontId="0" fillId="0" borderId="2" xfId="0" applyNumberFormat="1" applyFill="1" applyBorder="1"/>
    <xf numFmtId="0" fontId="0" fillId="0" borderId="5" xfId="0" applyBorder="1"/>
    <xf numFmtId="0" fontId="0" fillId="0" borderId="6" xfId="0" applyBorder="1"/>
    <xf numFmtId="0" fontId="1" fillId="0" borderId="7" xfId="0" applyFont="1" applyBorder="1" applyAlignment="1">
      <alignment horizontal="center" wrapText="1"/>
    </xf>
    <xf numFmtId="0" fontId="2" fillId="0" borderId="7" xfId="0" applyFont="1" applyBorder="1" applyAlignment="1">
      <alignment horizontal="center" wrapText="1"/>
    </xf>
    <xf numFmtId="2" fontId="0" fillId="0" borderId="7" xfId="0" applyNumberFormat="1" applyBorder="1"/>
    <xf numFmtId="2" fontId="0" fillId="2" borderId="7" xfId="0" applyNumberFormat="1" applyFill="1" applyBorder="1"/>
    <xf numFmtId="0" fontId="0" fillId="0" borderId="7" xfId="0" applyBorder="1"/>
    <xf numFmtId="164" fontId="0" fillId="0" borderId="7" xfId="0" applyNumberFormat="1" applyBorder="1"/>
    <xf numFmtId="0" fontId="0" fillId="0" borderId="8" xfId="0" applyBorder="1"/>
    <xf numFmtId="0" fontId="1" fillId="0" borderId="9" xfId="0" applyFont="1" applyBorder="1" applyAlignment="1">
      <alignment horizontal="center" wrapText="1"/>
    </xf>
    <xf numFmtId="0" fontId="2" fillId="0" borderId="9" xfId="0" applyFont="1" applyBorder="1" applyAlignment="1">
      <alignment horizontal="center" wrapText="1"/>
    </xf>
    <xf numFmtId="2" fontId="0" fillId="0" borderId="9" xfId="0" applyNumberFormat="1" applyBorder="1"/>
    <xf numFmtId="2" fontId="0" fillId="2" borderId="9" xfId="0" applyNumberFormat="1" applyFill="1" applyBorder="1"/>
    <xf numFmtId="0" fontId="0" fillId="0" borderId="9" xfId="0" applyBorder="1"/>
    <xf numFmtId="164" fontId="0" fillId="0" borderId="9" xfId="0" applyNumberFormat="1" applyBorder="1"/>
    <xf numFmtId="0" fontId="0" fillId="0" borderId="3" xfId="0" applyBorder="1" applyAlignment="1">
      <alignment horizontal="center" wrapText="1"/>
    </xf>
    <xf numFmtId="0" fontId="0" fillId="0" borderId="4" xfId="0" applyBorder="1" applyAlignment="1">
      <alignment horizontal="center" wrapText="1"/>
    </xf>
    <xf numFmtId="0" fontId="0" fillId="0" borderId="10" xfId="0" applyBorder="1" applyAlignment="1">
      <alignment horizontal="center" wrapText="1"/>
    </xf>
    <xf numFmtId="0" fontId="0" fillId="0" borderId="11" xfId="0" applyBorder="1"/>
    <xf numFmtId="0" fontId="0" fillId="0" borderId="12" xfId="0" applyBorder="1"/>
    <xf numFmtId="0" fontId="0" fillId="0" borderId="2" xfId="1" applyNumberFormat="1" applyFont="1" applyBorder="1"/>
    <xf numFmtId="0" fontId="0" fillId="0" borderId="9" xfId="1" applyNumberFormat="1" applyFont="1" applyBorder="1"/>
    <xf numFmtId="0" fontId="0" fillId="0" borderId="1" xfId="0" applyBorder="1" applyAlignment="1">
      <alignment horizontal="center" wrapText="1"/>
    </xf>
    <xf numFmtId="2" fontId="2" fillId="0" borderId="9" xfId="0" applyNumberFormat="1" applyFont="1" applyBorder="1" applyAlignment="1">
      <alignment horizontal="center" wrapText="1"/>
    </xf>
    <xf numFmtId="2" fontId="2" fillId="0" borderId="2" xfId="0" applyNumberFormat="1" applyFont="1" applyBorder="1" applyAlignment="1">
      <alignment horizontal="center" wrapText="1"/>
    </xf>
    <xf numFmtId="2" fontId="2" fillId="0" borderId="7" xfId="0" applyNumberFormat="1" applyFont="1" applyBorder="1" applyAlignment="1">
      <alignment horizontal="center" wrapText="1"/>
    </xf>
    <xf numFmtId="0" fontId="6" fillId="0" borderId="4" xfId="0" applyFont="1" applyBorder="1" applyAlignment="1">
      <alignment horizontal="center" wrapText="1"/>
    </xf>
    <xf numFmtId="0" fontId="5" fillId="0" borderId="3" xfId="0" applyFont="1" applyBorder="1" applyAlignment="1">
      <alignment horizontal="center"/>
    </xf>
    <xf numFmtId="0" fontId="6" fillId="0" borderId="10" xfId="0" applyFont="1" applyBorder="1" applyAlignment="1">
      <alignment horizontal="center" wrapText="1"/>
    </xf>
    <xf numFmtId="0" fontId="7" fillId="0" borderId="0" xfId="0" applyFont="1"/>
  </cellXfs>
  <cellStyles count="2">
    <cellStyle name="Normal" xfId="0" builtinId="0"/>
    <cellStyle name="Percent" xfId="1"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590550</xdr:colOff>
      <xdr:row>15</xdr:row>
      <xdr:rowOff>47625</xdr:rowOff>
    </xdr:from>
    <xdr:to>
      <xdr:col>12</xdr:col>
      <xdr:colOff>104775</xdr:colOff>
      <xdr:row>22</xdr:row>
      <xdr:rowOff>161925</xdr:rowOff>
    </xdr:to>
    <xdr:sp macro="" textlink="">
      <xdr:nvSpPr>
        <xdr:cNvPr id="2" name="TextBox 1"/>
        <xdr:cNvSpPr txBox="1"/>
      </xdr:nvSpPr>
      <xdr:spPr>
        <a:xfrm>
          <a:off x="590550" y="3790950"/>
          <a:ext cx="7800975" cy="1447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How to use this table.</a:t>
          </a:r>
          <a:br>
            <a:rPr lang="en-US" sz="1100"/>
          </a:br>
          <a:r>
            <a:rPr lang="en-US" sz="1100"/>
            <a:t>For LID Feasibility, designer picks the time series in MGSFlood for the TDA.  For the pavement width flowing to proposed CAVFS, divide the pavement width by the "Pavement to CAVFS width ratio" to get the required width of CAVFS needed to meet the LID standard.  The length of the CAVFS should be as long as the section of pavement flowing to the CAVFS. The overall assumption is that the underlying soils and the CAVFS material have at least 0.3 inches per hour for the saturated hydraulic conductivity. The CAVFS</a:t>
          </a:r>
          <a:r>
            <a:rPr lang="en-US" sz="1100" baseline="0"/>
            <a:t> is on 3:1 slopes.</a:t>
          </a:r>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6"/>
  <sheetViews>
    <sheetView tabSelected="1" workbookViewId="0">
      <selection activeCell="N3" sqref="N3"/>
    </sheetView>
  </sheetViews>
  <sheetFormatPr defaultRowHeight="14.4" x14ac:dyDescent="0.3"/>
  <cols>
    <col min="2" max="2" width="12.44140625" customWidth="1"/>
    <col min="3" max="3" width="15.88671875" customWidth="1"/>
    <col min="4" max="4" width="10.88671875" customWidth="1"/>
    <col min="5" max="5" width="3" customWidth="1"/>
    <col min="7" max="7" width="15.109375" customWidth="1"/>
    <col min="8" max="8" width="10.5546875" customWidth="1"/>
    <col min="9" max="9" width="3.44140625" customWidth="1"/>
    <col min="11" max="11" width="15" customWidth="1"/>
    <col min="12" max="12" width="10.5546875" customWidth="1"/>
  </cols>
  <sheetData>
    <row r="1" spans="1:12" ht="24" customHeight="1" x14ac:dyDescent="0.35">
      <c r="A1" s="46" t="s">
        <v>86</v>
      </c>
      <c r="B1" s="46"/>
      <c r="C1" s="2"/>
    </row>
    <row r="2" spans="1:12" s="4" customFormat="1" ht="16.5" thickBot="1" x14ac:dyDescent="0.3">
      <c r="B2" s="3"/>
    </row>
    <row r="3" spans="1:12" ht="65.25" thickBot="1" x14ac:dyDescent="0.3">
      <c r="B3" s="44" t="s">
        <v>0</v>
      </c>
      <c r="C3" s="43" t="s">
        <v>1</v>
      </c>
      <c r="D3" s="45" t="s">
        <v>85</v>
      </c>
      <c r="F3" s="44" t="s">
        <v>0</v>
      </c>
      <c r="G3" s="43" t="s">
        <v>1</v>
      </c>
      <c r="H3" s="45" t="s">
        <v>85</v>
      </c>
      <c r="J3" s="44" t="s">
        <v>0</v>
      </c>
      <c r="K3" s="43" t="s">
        <v>1</v>
      </c>
      <c r="L3" s="45" t="s">
        <v>85</v>
      </c>
    </row>
    <row r="4" spans="1:12" ht="15.75" x14ac:dyDescent="0.25">
      <c r="B4" s="25" t="s">
        <v>3</v>
      </c>
      <c r="C4" s="26" t="s">
        <v>37</v>
      </c>
      <c r="D4" s="40">
        <v>19.8</v>
      </c>
      <c r="F4" s="17" t="s">
        <v>3</v>
      </c>
      <c r="G4" s="12" t="s">
        <v>10</v>
      </c>
      <c r="H4" s="41">
        <v>11.463157894736844</v>
      </c>
      <c r="J4" s="17" t="s">
        <v>3</v>
      </c>
      <c r="K4" s="12" t="s">
        <v>46</v>
      </c>
      <c r="L4" s="41">
        <v>10.89</v>
      </c>
    </row>
    <row r="5" spans="1:12" ht="15.75" x14ac:dyDescent="0.25">
      <c r="B5" s="17" t="s">
        <v>3</v>
      </c>
      <c r="C5" s="12" t="s">
        <v>6</v>
      </c>
      <c r="D5" s="41">
        <v>17.423999999999999</v>
      </c>
      <c r="F5" s="17" t="s">
        <v>3</v>
      </c>
      <c r="G5" s="12" t="s">
        <v>30</v>
      </c>
      <c r="H5" s="41">
        <v>10.624390243902441</v>
      </c>
      <c r="J5" s="17" t="s">
        <v>3</v>
      </c>
      <c r="K5" s="12" t="s">
        <v>45</v>
      </c>
      <c r="L5" s="41">
        <v>10.89</v>
      </c>
    </row>
    <row r="6" spans="1:12" ht="15.75" x14ac:dyDescent="0.25">
      <c r="B6" s="17" t="s">
        <v>3</v>
      </c>
      <c r="C6" s="12" t="s">
        <v>36</v>
      </c>
      <c r="D6" s="41">
        <v>13.200000000000001</v>
      </c>
      <c r="F6" s="17" t="s">
        <v>3</v>
      </c>
      <c r="G6" s="12" t="s">
        <v>29</v>
      </c>
      <c r="H6" s="41">
        <v>9.9</v>
      </c>
      <c r="J6" s="17" t="s">
        <v>4</v>
      </c>
      <c r="K6" s="12" t="s">
        <v>44</v>
      </c>
      <c r="L6" s="41">
        <v>10.130232558139536</v>
      </c>
    </row>
    <row r="7" spans="1:12" ht="15.75" x14ac:dyDescent="0.25">
      <c r="B7" s="17" t="s">
        <v>3</v>
      </c>
      <c r="C7" s="12" t="s">
        <v>35</v>
      </c>
      <c r="D7" s="41">
        <v>11.772972972972973</v>
      </c>
      <c r="F7" s="17" t="s">
        <v>3</v>
      </c>
      <c r="G7" s="12" t="s">
        <v>11</v>
      </c>
      <c r="H7" s="41">
        <v>8.8897959183673461</v>
      </c>
      <c r="J7" s="17" t="s">
        <v>4</v>
      </c>
      <c r="K7" s="12" t="s">
        <v>43</v>
      </c>
      <c r="L7" s="41">
        <v>9.0750000000000011</v>
      </c>
    </row>
    <row r="8" spans="1:12" ht="15.75" x14ac:dyDescent="0.25">
      <c r="B8" s="17" t="s">
        <v>3</v>
      </c>
      <c r="C8" s="12" t="s">
        <v>7</v>
      </c>
      <c r="D8" s="41">
        <v>10.89</v>
      </c>
      <c r="F8" s="17" t="s">
        <v>4</v>
      </c>
      <c r="G8" s="12" t="s">
        <v>28</v>
      </c>
      <c r="H8" s="41">
        <v>7.9200000000000008</v>
      </c>
      <c r="J8" s="17" t="s">
        <v>4</v>
      </c>
      <c r="K8" s="12" t="s">
        <v>42</v>
      </c>
      <c r="L8" s="41">
        <v>8.2188679245283023</v>
      </c>
    </row>
    <row r="9" spans="1:12" ht="15.75" x14ac:dyDescent="0.25">
      <c r="B9" s="17" t="s">
        <v>4</v>
      </c>
      <c r="C9" s="12" t="s">
        <v>34</v>
      </c>
      <c r="D9" s="41">
        <v>9.68</v>
      </c>
      <c r="F9" s="17" t="s">
        <v>4</v>
      </c>
      <c r="G9" s="12" t="s">
        <v>27</v>
      </c>
      <c r="H9" s="41">
        <v>6.9142857142857146</v>
      </c>
      <c r="J9" s="17" t="s">
        <v>4</v>
      </c>
      <c r="K9" s="12" t="s">
        <v>41</v>
      </c>
      <c r="L9" s="41">
        <v>7.0258064516129037</v>
      </c>
    </row>
    <row r="10" spans="1:12" ht="15.75" x14ac:dyDescent="0.25">
      <c r="B10" s="17" t="s">
        <v>4</v>
      </c>
      <c r="C10" s="12" t="s">
        <v>33</v>
      </c>
      <c r="D10" s="41">
        <v>8.7119999999999997</v>
      </c>
      <c r="F10" s="17" t="s">
        <v>4</v>
      </c>
      <c r="G10" s="12" t="s">
        <v>26</v>
      </c>
      <c r="H10" s="41">
        <v>5.9671232876712335</v>
      </c>
      <c r="J10" s="17" t="s">
        <v>3</v>
      </c>
      <c r="K10" s="12" t="s">
        <v>40</v>
      </c>
      <c r="L10" s="41">
        <v>7.3830508474576266</v>
      </c>
    </row>
    <row r="11" spans="1:12" ht="15.75" x14ac:dyDescent="0.25">
      <c r="B11" s="17" t="s">
        <v>4</v>
      </c>
      <c r="C11" s="12" t="s">
        <v>8</v>
      </c>
      <c r="D11" s="41">
        <v>7.5103448275862075</v>
      </c>
      <c r="F11" s="17" t="s">
        <v>4</v>
      </c>
      <c r="G11" s="12" t="s">
        <v>12</v>
      </c>
      <c r="H11" s="41">
        <v>5.6571428571428575</v>
      </c>
      <c r="J11" s="17" t="s">
        <v>5</v>
      </c>
      <c r="K11" s="12" t="s">
        <v>39</v>
      </c>
      <c r="L11" s="41">
        <v>6.6000000000000005</v>
      </c>
    </row>
    <row r="12" spans="1:12" ht="16.5" thickBot="1" x14ac:dyDescent="0.3">
      <c r="B12" s="17" t="s">
        <v>3</v>
      </c>
      <c r="C12" s="12" t="s">
        <v>32</v>
      </c>
      <c r="D12" s="41">
        <v>7.0258064516129037</v>
      </c>
      <c r="F12" s="17" t="s">
        <v>5</v>
      </c>
      <c r="G12" s="12" t="s">
        <v>25</v>
      </c>
      <c r="H12" s="41">
        <v>5.7315789473684218</v>
      </c>
      <c r="J12" s="18" t="s">
        <v>5</v>
      </c>
      <c r="K12" s="19" t="s">
        <v>38</v>
      </c>
      <c r="L12" s="42">
        <v>5.7315789473684218</v>
      </c>
    </row>
    <row r="13" spans="1:12" ht="15.75" x14ac:dyDescent="0.25">
      <c r="B13" s="17" t="s">
        <v>3</v>
      </c>
      <c r="C13" s="12" t="s">
        <v>31</v>
      </c>
      <c r="D13" s="41">
        <v>6.3130434782608695</v>
      </c>
      <c r="F13" s="17" t="s">
        <v>5</v>
      </c>
      <c r="G13" s="12" t="s">
        <v>13</v>
      </c>
      <c r="H13" s="41">
        <v>4.6838709677419352</v>
      </c>
    </row>
    <row r="14" spans="1:12" ht="15.75" x14ac:dyDescent="0.25">
      <c r="B14" s="17" t="s">
        <v>5</v>
      </c>
      <c r="C14" s="12" t="s">
        <v>9</v>
      </c>
      <c r="D14" s="41">
        <v>6.6000000000000005</v>
      </c>
      <c r="F14" s="17" t="s">
        <v>5</v>
      </c>
      <c r="G14" s="12" t="s">
        <v>17</v>
      </c>
      <c r="H14" s="41">
        <v>3.7878260869565219</v>
      </c>
    </row>
    <row r="16" spans="1:12" ht="15" x14ac:dyDescent="0.25">
      <c r="D16" s="1"/>
    </row>
    <row r="25" ht="16.5" customHeight="1" x14ac:dyDescent="0.3"/>
    <row r="26" ht="16.5" customHeight="1" x14ac:dyDescent="0.3"/>
    <row r="35" ht="16.5" customHeight="1" x14ac:dyDescent="0.3"/>
    <row r="36" ht="16.5" customHeight="1" x14ac:dyDescent="0.3"/>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3"/>
  <sheetViews>
    <sheetView zoomScale="85" zoomScaleNormal="85" workbookViewId="0">
      <selection activeCell="D11" sqref="D11"/>
    </sheetView>
  </sheetViews>
  <sheetFormatPr defaultRowHeight="14.4" x14ac:dyDescent="0.3"/>
  <cols>
    <col min="2" max="2" width="10.109375" customWidth="1"/>
    <col min="3" max="3" width="20.88671875" customWidth="1"/>
    <col min="4" max="4" width="13.109375" customWidth="1"/>
    <col min="5" max="5" width="10.6640625" customWidth="1"/>
  </cols>
  <sheetData>
    <row r="1" spans="1:6" ht="15" x14ac:dyDescent="0.25">
      <c r="A1" t="s">
        <v>53</v>
      </c>
    </row>
    <row r="2" spans="1:6" ht="15" x14ac:dyDescent="0.25">
      <c r="A2" t="s">
        <v>63</v>
      </c>
    </row>
    <row r="3" spans="1:6" ht="15" x14ac:dyDescent="0.25">
      <c r="A3" t="s">
        <v>54</v>
      </c>
    </row>
    <row r="5" spans="1:6" ht="15" x14ac:dyDescent="0.25">
      <c r="A5" t="s">
        <v>56</v>
      </c>
      <c r="E5">
        <f>(20000/20)</f>
        <v>1000</v>
      </c>
      <c r="F5" t="s">
        <v>57</v>
      </c>
    </row>
    <row r="7" spans="1:6" ht="15" x14ac:dyDescent="0.25">
      <c r="A7" t="s">
        <v>59</v>
      </c>
    </row>
    <row r="11" spans="1:6" ht="15" x14ac:dyDescent="0.25">
      <c r="A11" t="s">
        <v>55</v>
      </c>
    </row>
    <row r="12" spans="1:6" ht="15" x14ac:dyDescent="0.25">
      <c r="A12" t="s">
        <v>62</v>
      </c>
    </row>
    <row r="13" spans="1:6" ht="15" x14ac:dyDescent="0.25">
      <c r="A13" t="s">
        <v>58</v>
      </c>
    </row>
    <row r="15" spans="1:6" ht="15" x14ac:dyDescent="0.25">
      <c r="A15" t="s">
        <v>56</v>
      </c>
      <c r="E15">
        <f>50000/32</f>
        <v>1562.5</v>
      </c>
      <c r="F15" t="s">
        <v>57</v>
      </c>
    </row>
    <row r="17" spans="1:6" ht="15" x14ac:dyDescent="0.25">
      <c r="A17" t="s">
        <v>60</v>
      </c>
    </row>
    <row r="20" spans="1:6" ht="15" x14ac:dyDescent="0.25">
      <c r="A20" t="s">
        <v>61</v>
      </c>
    </row>
    <row r="21" spans="1:6" ht="15" x14ac:dyDescent="0.25">
      <c r="A21" t="s">
        <v>64</v>
      </c>
    </row>
    <row r="22" spans="1:6" ht="15" x14ac:dyDescent="0.25">
      <c r="A22" t="s">
        <v>83</v>
      </c>
    </row>
    <row r="24" spans="1:6" ht="15" x14ac:dyDescent="0.25">
      <c r="A24" t="s">
        <v>56</v>
      </c>
      <c r="E24">
        <f>80000/44</f>
        <v>1818.1818181818182</v>
      </c>
      <c r="F24" t="s">
        <v>57</v>
      </c>
    </row>
    <row r="26" spans="1:6" ht="15" x14ac:dyDescent="0.25">
      <c r="A26" t="s">
        <v>65</v>
      </c>
    </row>
    <row r="29" spans="1:6" ht="15" x14ac:dyDescent="0.25">
      <c r="A29" t="s">
        <v>68</v>
      </c>
    </row>
    <row r="30" spans="1:6" ht="15" x14ac:dyDescent="0.25">
      <c r="A30" t="s">
        <v>69</v>
      </c>
    </row>
    <row r="31" spans="1:6" ht="15" x14ac:dyDescent="0.25">
      <c r="A31" t="s">
        <v>70</v>
      </c>
    </row>
    <row r="33" spans="1:6" ht="15" x14ac:dyDescent="0.25">
      <c r="A33" t="s">
        <v>56</v>
      </c>
      <c r="E33">
        <f>(10000/16)</f>
        <v>625</v>
      </c>
      <c r="F33" t="s">
        <v>57</v>
      </c>
    </row>
    <row r="35" spans="1:6" x14ac:dyDescent="0.3">
      <c r="A35" t="s">
        <v>71</v>
      </c>
    </row>
    <row r="38" spans="1:6" x14ac:dyDescent="0.3">
      <c r="A38" t="s">
        <v>72</v>
      </c>
    </row>
    <row r="39" spans="1:6" x14ac:dyDescent="0.3">
      <c r="A39" t="s">
        <v>73</v>
      </c>
    </row>
    <row r="40" spans="1:6" x14ac:dyDescent="0.3">
      <c r="A40" t="s">
        <v>74</v>
      </c>
    </row>
    <row r="42" spans="1:6" x14ac:dyDescent="0.3">
      <c r="A42" t="s">
        <v>56</v>
      </c>
      <c r="E42">
        <f>7000/16</f>
        <v>437.5</v>
      </c>
      <c r="F42" t="s">
        <v>57</v>
      </c>
    </row>
    <row r="44" spans="1:6" x14ac:dyDescent="0.3">
      <c r="A44" t="s">
        <v>75</v>
      </c>
    </row>
    <row r="46" spans="1:6" x14ac:dyDescent="0.3">
      <c r="A46" t="s">
        <v>76</v>
      </c>
    </row>
    <row r="47" spans="1:6" x14ac:dyDescent="0.3">
      <c r="A47" t="s">
        <v>77</v>
      </c>
    </row>
    <row r="48" spans="1:6" x14ac:dyDescent="0.3">
      <c r="A48" t="s">
        <v>78</v>
      </c>
    </row>
    <row r="50" spans="1:6" x14ac:dyDescent="0.3">
      <c r="A50" t="s">
        <v>56</v>
      </c>
      <c r="E50">
        <f>7000/16</f>
        <v>437.5</v>
      </c>
      <c r="F50" t="s">
        <v>57</v>
      </c>
    </row>
    <row r="52" spans="1:6" x14ac:dyDescent="0.3">
      <c r="A52" t="s">
        <v>79</v>
      </c>
    </row>
    <row r="54" spans="1:6" x14ac:dyDescent="0.3">
      <c r="A54" t="s">
        <v>66</v>
      </c>
    </row>
    <row r="56" spans="1:6" ht="15" thickBot="1" x14ac:dyDescent="0.35"/>
    <row r="57" spans="1:6" s="4" customFormat="1" ht="60.75" customHeight="1" thickBot="1" x14ac:dyDescent="0.35">
      <c r="B57" s="32" t="s">
        <v>80</v>
      </c>
      <c r="C57" s="33" t="s">
        <v>82</v>
      </c>
      <c r="D57" s="34" t="s">
        <v>81</v>
      </c>
      <c r="E57" s="39" t="s">
        <v>84</v>
      </c>
    </row>
    <row r="58" spans="1:6" x14ac:dyDescent="0.3">
      <c r="B58" s="30">
        <v>1</v>
      </c>
      <c r="C58" s="30">
        <v>2.1</v>
      </c>
      <c r="D58" s="35">
        <v>2.2000000000000002</v>
      </c>
      <c r="E58" s="38">
        <f>D58-C58</f>
        <v>0.10000000000000009</v>
      </c>
    </row>
    <row r="59" spans="1:6" x14ac:dyDescent="0.3">
      <c r="B59" s="5">
        <v>2</v>
      </c>
      <c r="C59" s="5">
        <v>5.7</v>
      </c>
      <c r="D59" s="36">
        <v>5.8</v>
      </c>
      <c r="E59" s="37">
        <f t="shared" ref="E59:E63" si="0">D59-C59</f>
        <v>9.9999999999999645E-2</v>
      </c>
    </row>
    <row r="60" spans="1:6" x14ac:dyDescent="0.3">
      <c r="B60" s="5">
        <v>3</v>
      </c>
      <c r="C60" s="5">
        <v>5.4</v>
      </c>
      <c r="D60" s="36">
        <v>5.4</v>
      </c>
      <c r="E60" s="37">
        <f t="shared" si="0"/>
        <v>0</v>
      </c>
    </row>
    <row r="61" spans="1:6" x14ac:dyDescent="0.3">
      <c r="B61" s="5">
        <v>4</v>
      </c>
      <c r="C61" s="5">
        <v>2.5</v>
      </c>
      <c r="D61" s="36">
        <v>2.8</v>
      </c>
      <c r="E61" s="37">
        <f t="shared" si="0"/>
        <v>0.29999999999999982</v>
      </c>
    </row>
    <row r="62" spans="1:6" x14ac:dyDescent="0.3">
      <c r="B62" s="5">
        <v>5</v>
      </c>
      <c r="C62" s="5">
        <v>1.8</v>
      </c>
      <c r="D62" s="36">
        <v>2</v>
      </c>
      <c r="E62" s="37">
        <f t="shared" si="0"/>
        <v>0.19999999999999996</v>
      </c>
    </row>
    <row r="63" spans="1:6" x14ac:dyDescent="0.3">
      <c r="B63" s="5">
        <v>6</v>
      </c>
      <c r="C63" s="5">
        <v>1.5</v>
      </c>
      <c r="D63" s="36">
        <v>1.7</v>
      </c>
      <c r="E63" s="37">
        <f t="shared" si="0"/>
        <v>0.19999999999999996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42"/>
  <sheetViews>
    <sheetView workbookViewId="0">
      <selection activeCell="D39" sqref="D39"/>
    </sheetView>
  </sheetViews>
  <sheetFormatPr defaultRowHeight="14.4" x14ac:dyDescent="0.3"/>
  <cols>
    <col min="2" max="2" width="12.44140625" customWidth="1"/>
    <col min="3" max="3" width="15.88671875" customWidth="1"/>
    <col min="4" max="4" width="10.5546875" customWidth="1"/>
    <col min="5" max="5" width="8.88671875" customWidth="1"/>
    <col min="6" max="6" width="9.109375" customWidth="1"/>
    <col min="8" max="8" width="12.6640625" customWidth="1"/>
    <col min="9" max="9" width="10.33203125" customWidth="1"/>
    <col min="10" max="10" width="11.33203125" customWidth="1"/>
    <col min="15" max="15" width="10.5546875" customWidth="1"/>
  </cols>
  <sheetData>
    <row r="1" spans="2:15" ht="24" customHeight="1" x14ac:dyDescent="0.25">
      <c r="C1" s="2"/>
    </row>
    <row r="2" spans="2:15" s="4" customFormat="1" ht="48" thickBot="1" x14ac:dyDescent="0.3">
      <c r="B2" s="3" t="s">
        <v>16</v>
      </c>
    </row>
    <row r="3" spans="2:15" ht="60.75" thickBot="1" x14ac:dyDescent="0.3">
      <c r="B3" s="7" t="s">
        <v>0</v>
      </c>
      <c r="C3" s="8" t="s">
        <v>1</v>
      </c>
      <c r="D3" s="9" t="s">
        <v>47</v>
      </c>
      <c r="E3" s="8" t="s">
        <v>2</v>
      </c>
      <c r="F3" s="8" t="s">
        <v>22</v>
      </c>
      <c r="G3" s="8" t="s">
        <v>48</v>
      </c>
      <c r="H3" s="8" t="s">
        <v>49</v>
      </c>
      <c r="I3" s="10" t="s">
        <v>20</v>
      </c>
      <c r="J3" s="10" t="s">
        <v>21</v>
      </c>
      <c r="K3" s="10" t="s">
        <v>19</v>
      </c>
      <c r="L3" s="10" t="s">
        <v>18</v>
      </c>
      <c r="M3" s="10" t="s">
        <v>23</v>
      </c>
      <c r="N3" s="10" t="s">
        <v>24</v>
      </c>
      <c r="O3" s="11" t="s">
        <v>50</v>
      </c>
    </row>
    <row r="4" spans="2:15" ht="15.75" x14ac:dyDescent="0.25">
      <c r="B4" s="25" t="s">
        <v>3</v>
      </c>
      <c r="C4" s="26" t="s">
        <v>37</v>
      </c>
      <c r="D4" s="27" t="s">
        <v>15</v>
      </c>
      <c r="E4" s="27">
        <v>78.819999999999993</v>
      </c>
      <c r="F4" s="27">
        <v>75.52</v>
      </c>
      <c r="G4" s="27" t="s">
        <v>14</v>
      </c>
      <c r="H4" s="27" t="s">
        <v>15</v>
      </c>
      <c r="I4" s="28">
        <v>43560</v>
      </c>
      <c r="J4" s="28">
        <f t="shared" ref="J4:J14" si="0">I4/43560</f>
        <v>1</v>
      </c>
      <c r="K4" s="28">
        <f t="shared" ref="K4:K23" si="1">M4*N4</f>
        <v>2200</v>
      </c>
      <c r="L4" s="28">
        <f t="shared" ref="L4:L14" si="2">K4/43560</f>
        <v>5.0505050505050504E-2</v>
      </c>
      <c r="M4" s="30">
        <v>1000</v>
      </c>
      <c r="N4" s="31">
        <v>2.2000000000000002</v>
      </c>
      <c r="O4" s="29">
        <f t="shared" ref="O4:O14" si="3">(I4/M4)/N4</f>
        <v>19.8</v>
      </c>
    </row>
    <row r="5" spans="2:15" ht="15.75" x14ac:dyDescent="0.25">
      <c r="B5" s="17" t="s">
        <v>3</v>
      </c>
      <c r="C5" s="12" t="s">
        <v>6</v>
      </c>
      <c r="D5" s="6" t="s">
        <v>15</v>
      </c>
      <c r="E5" s="6">
        <v>78.25</v>
      </c>
      <c r="F5" s="6">
        <v>75.180000000000007</v>
      </c>
      <c r="G5" s="6" t="s">
        <v>14</v>
      </c>
      <c r="H5" s="6" t="s">
        <v>15</v>
      </c>
      <c r="I5" s="13">
        <v>43560</v>
      </c>
      <c r="J5" s="13">
        <f t="shared" si="0"/>
        <v>1</v>
      </c>
      <c r="K5" s="13">
        <f t="shared" si="1"/>
        <v>2500</v>
      </c>
      <c r="L5" s="13">
        <f t="shared" si="2"/>
        <v>5.73921028466483E-2</v>
      </c>
      <c r="M5" s="5">
        <v>1000</v>
      </c>
      <c r="N5" s="15">
        <v>2.5</v>
      </c>
      <c r="O5" s="14">
        <f t="shared" si="3"/>
        <v>17.423999999999999</v>
      </c>
    </row>
    <row r="6" spans="2:15" ht="15.75" x14ac:dyDescent="0.25">
      <c r="B6" s="17" t="s">
        <v>3</v>
      </c>
      <c r="C6" s="12" t="s">
        <v>36</v>
      </c>
      <c r="D6" s="6" t="s">
        <v>15</v>
      </c>
      <c r="E6" s="6">
        <v>84.79</v>
      </c>
      <c r="F6" s="6">
        <v>82.47</v>
      </c>
      <c r="G6" s="6" t="s">
        <v>14</v>
      </c>
      <c r="H6" s="6" t="s">
        <v>15</v>
      </c>
      <c r="I6" s="13">
        <v>43560</v>
      </c>
      <c r="J6" s="13">
        <f t="shared" si="0"/>
        <v>1</v>
      </c>
      <c r="K6" s="13">
        <f t="shared" si="1"/>
        <v>3300</v>
      </c>
      <c r="L6" s="13">
        <f t="shared" si="2"/>
        <v>7.575757575757576E-2</v>
      </c>
      <c r="M6" s="5">
        <v>1000</v>
      </c>
      <c r="N6" s="15">
        <v>3.3</v>
      </c>
      <c r="O6" s="14">
        <f t="shared" si="3"/>
        <v>13.200000000000001</v>
      </c>
    </row>
    <row r="7" spans="2:15" ht="15.75" x14ac:dyDescent="0.25">
      <c r="B7" s="17" t="s">
        <v>3</v>
      </c>
      <c r="C7" s="12" t="s">
        <v>35</v>
      </c>
      <c r="D7" s="6" t="s">
        <v>15</v>
      </c>
      <c r="E7" s="6">
        <v>85.26</v>
      </c>
      <c r="F7" s="6">
        <v>83.09</v>
      </c>
      <c r="G7" s="6" t="s">
        <v>14</v>
      </c>
      <c r="H7" s="6" t="s">
        <v>15</v>
      </c>
      <c r="I7" s="13">
        <v>43560</v>
      </c>
      <c r="J7" s="13">
        <f t="shared" si="0"/>
        <v>1</v>
      </c>
      <c r="K7" s="13">
        <f t="shared" si="1"/>
        <v>3700</v>
      </c>
      <c r="L7" s="13">
        <f t="shared" si="2"/>
        <v>8.4940312213039479E-2</v>
      </c>
      <c r="M7" s="5">
        <v>1000</v>
      </c>
      <c r="N7" s="15">
        <v>3.7</v>
      </c>
      <c r="O7" s="14">
        <f t="shared" si="3"/>
        <v>11.772972972972973</v>
      </c>
    </row>
    <row r="8" spans="2:15" ht="15.75" x14ac:dyDescent="0.25">
      <c r="B8" s="17" t="s">
        <v>3</v>
      </c>
      <c r="C8" s="12" t="s">
        <v>7</v>
      </c>
      <c r="D8" s="6" t="s">
        <v>15</v>
      </c>
      <c r="E8" s="6">
        <v>84.75</v>
      </c>
      <c r="F8" s="6">
        <v>82.63</v>
      </c>
      <c r="G8" s="6" t="s">
        <v>14</v>
      </c>
      <c r="H8" s="6" t="s">
        <v>15</v>
      </c>
      <c r="I8" s="13">
        <v>43560</v>
      </c>
      <c r="J8" s="13">
        <f t="shared" si="0"/>
        <v>1</v>
      </c>
      <c r="K8" s="13">
        <f t="shared" si="1"/>
        <v>4000</v>
      </c>
      <c r="L8" s="13">
        <f t="shared" si="2"/>
        <v>9.1827364554637275E-2</v>
      </c>
      <c r="M8" s="5">
        <v>1000</v>
      </c>
      <c r="N8" s="15">
        <v>4</v>
      </c>
      <c r="O8" s="14">
        <f t="shared" si="3"/>
        <v>10.89</v>
      </c>
    </row>
    <row r="9" spans="2:15" ht="15.75" x14ac:dyDescent="0.25">
      <c r="B9" s="17" t="s">
        <v>4</v>
      </c>
      <c r="C9" s="12" t="s">
        <v>34</v>
      </c>
      <c r="D9" s="6" t="s">
        <v>15</v>
      </c>
      <c r="E9" s="6">
        <v>85.5</v>
      </c>
      <c r="F9" s="6">
        <v>83.55</v>
      </c>
      <c r="G9" s="6" t="s">
        <v>14</v>
      </c>
      <c r="H9" s="6" t="s">
        <v>15</v>
      </c>
      <c r="I9" s="13">
        <v>43560</v>
      </c>
      <c r="J9" s="13">
        <f t="shared" si="0"/>
        <v>1</v>
      </c>
      <c r="K9" s="13">
        <f t="shared" si="1"/>
        <v>4500</v>
      </c>
      <c r="L9" s="13">
        <f t="shared" si="2"/>
        <v>0.10330578512396695</v>
      </c>
      <c r="M9" s="5">
        <v>1000</v>
      </c>
      <c r="N9" s="15">
        <v>4.5</v>
      </c>
      <c r="O9" s="14">
        <f t="shared" si="3"/>
        <v>9.68</v>
      </c>
    </row>
    <row r="10" spans="2:15" ht="15.75" x14ac:dyDescent="0.25">
      <c r="B10" s="17" t="s">
        <v>4</v>
      </c>
      <c r="C10" s="12" t="s">
        <v>33</v>
      </c>
      <c r="D10" s="6" t="s">
        <v>15</v>
      </c>
      <c r="E10" s="6">
        <v>86.01</v>
      </c>
      <c r="F10" s="6">
        <v>84.19</v>
      </c>
      <c r="G10" s="6" t="s">
        <v>14</v>
      </c>
      <c r="H10" s="6" t="s">
        <v>15</v>
      </c>
      <c r="I10" s="13">
        <v>43560</v>
      </c>
      <c r="J10" s="13">
        <f t="shared" si="0"/>
        <v>1</v>
      </c>
      <c r="K10" s="13">
        <f t="shared" si="1"/>
        <v>5000</v>
      </c>
      <c r="L10" s="13">
        <f t="shared" si="2"/>
        <v>0.1147842056932966</v>
      </c>
      <c r="M10" s="5">
        <v>1000</v>
      </c>
      <c r="N10" s="15">
        <v>5</v>
      </c>
      <c r="O10" s="14">
        <f t="shared" si="3"/>
        <v>8.7119999999999997</v>
      </c>
    </row>
    <row r="11" spans="2:15" ht="15.75" x14ac:dyDescent="0.25">
      <c r="B11" s="17" t="s">
        <v>4</v>
      </c>
      <c r="C11" s="12" t="s">
        <v>8</v>
      </c>
      <c r="D11" s="6" t="s">
        <v>15</v>
      </c>
      <c r="E11" s="6">
        <v>88.15</v>
      </c>
      <c r="F11" s="6">
        <v>86.58</v>
      </c>
      <c r="G11" s="6" t="s">
        <v>14</v>
      </c>
      <c r="H11" s="6" t="s">
        <v>15</v>
      </c>
      <c r="I11" s="13">
        <v>43560</v>
      </c>
      <c r="J11" s="13">
        <f t="shared" si="0"/>
        <v>1</v>
      </c>
      <c r="K11" s="13">
        <f t="shared" si="1"/>
        <v>5800</v>
      </c>
      <c r="L11" s="13">
        <f t="shared" si="2"/>
        <v>0.13314967860422405</v>
      </c>
      <c r="M11" s="5">
        <v>1000</v>
      </c>
      <c r="N11" s="15">
        <v>5.8</v>
      </c>
      <c r="O11" s="14">
        <f t="shared" si="3"/>
        <v>7.5103448275862075</v>
      </c>
    </row>
    <row r="12" spans="2:15" ht="15.75" x14ac:dyDescent="0.25">
      <c r="B12" s="17" t="s">
        <v>3</v>
      </c>
      <c r="C12" s="12" t="s">
        <v>32</v>
      </c>
      <c r="D12" s="6" t="s">
        <v>15</v>
      </c>
      <c r="E12" s="6">
        <v>88.22</v>
      </c>
      <c r="F12" s="6">
        <v>86.7</v>
      </c>
      <c r="G12" s="6" t="s">
        <v>14</v>
      </c>
      <c r="H12" s="6" t="s">
        <v>15</v>
      </c>
      <c r="I12" s="13">
        <v>43560</v>
      </c>
      <c r="J12" s="13">
        <f t="shared" si="0"/>
        <v>1</v>
      </c>
      <c r="K12" s="13">
        <f t="shared" si="1"/>
        <v>6200</v>
      </c>
      <c r="L12" s="13">
        <f t="shared" si="2"/>
        <v>0.1423324150596878</v>
      </c>
      <c r="M12" s="5">
        <v>1000</v>
      </c>
      <c r="N12" s="15">
        <v>6.2</v>
      </c>
      <c r="O12" s="14">
        <f t="shared" si="3"/>
        <v>7.0258064516129037</v>
      </c>
    </row>
    <row r="13" spans="2:15" ht="15.75" x14ac:dyDescent="0.25">
      <c r="B13" s="17" t="s">
        <v>3</v>
      </c>
      <c r="C13" s="12" t="s">
        <v>31</v>
      </c>
      <c r="D13" s="6" t="s">
        <v>15</v>
      </c>
      <c r="E13" s="6">
        <v>89.44</v>
      </c>
      <c r="F13" s="6">
        <v>88.06</v>
      </c>
      <c r="G13" s="6" t="s">
        <v>14</v>
      </c>
      <c r="H13" s="6" t="s">
        <v>15</v>
      </c>
      <c r="I13" s="13">
        <v>43560</v>
      </c>
      <c r="J13" s="13">
        <f t="shared" si="0"/>
        <v>1</v>
      </c>
      <c r="K13" s="13">
        <f t="shared" si="1"/>
        <v>6900</v>
      </c>
      <c r="L13" s="13">
        <f t="shared" si="2"/>
        <v>0.1584022038567493</v>
      </c>
      <c r="M13" s="5">
        <v>1000</v>
      </c>
      <c r="N13" s="15">
        <v>6.9</v>
      </c>
      <c r="O13" s="14">
        <f t="shared" si="3"/>
        <v>6.3130434782608695</v>
      </c>
    </row>
    <row r="14" spans="2:15" ht="15.75" x14ac:dyDescent="0.25">
      <c r="B14" s="17" t="s">
        <v>5</v>
      </c>
      <c r="C14" s="12" t="s">
        <v>9</v>
      </c>
      <c r="D14" s="6" t="s">
        <v>15</v>
      </c>
      <c r="E14" s="6">
        <v>87.44</v>
      </c>
      <c r="F14" s="6">
        <v>86.17</v>
      </c>
      <c r="G14" s="6" t="s">
        <v>14</v>
      </c>
      <c r="H14" s="6" t="s">
        <v>15</v>
      </c>
      <c r="I14" s="13">
        <v>43560</v>
      </c>
      <c r="J14" s="13">
        <f t="shared" si="0"/>
        <v>1</v>
      </c>
      <c r="K14" s="13">
        <f t="shared" si="1"/>
        <v>6600</v>
      </c>
      <c r="L14" s="13">
        <f t="shared" si="2"/>
        <v>0.15151515151515152</v>
      </c>
      <c r="M14" s="5">
        <v>1000</v>
      </c>
      <c r="N14" s="15">
        <v>6.6</v>
      </c>
      <c r="O14" s="14">
        <f t="shared" si="3"/>
        <v>6.6000000000000005</v>
      </c>
    </row>
    <row r="15" spans="2:15" ht="15.75" x14ac:dyDescent="0.25">
      <c r="B15" s="17"/>
      <c r="C15" s="12"/>
      <c r="D15" s="6"/>
      <c r="E15" s="6"/>
      <c r="F15" s="6"/>
      <c r="G15" s="6"/>
      <c r="H15" s="6"/>
      <c r="I15" s="13"/>
      <c r="J15" s="13"/>
      <c r="K15" s="13"/>
      <c r="L15" s="13"/>
      <c r="M15" s="5"/>
      <c r="N15" s="15"/>
      <c r="O15" s="16"/>
    </row>
    <row r="16" spans="2:15" ht="15.75" x14ac:dyDescent="0.25">
      <c r="B16" s="17" t="s">
        <v>3</v>
      </c>
      <c r="C16" s="12" t="s">
        <v>10</v>
      </c>
      <c r="D16" s="6" t="s">
        <v>15</v>
      </c>
      <c r="E16" s="6">
        <v>84.27</v>
      </c>
      <c r="F16" s="6">
        <v>82.22</v>
      </c>
      <c r="G16" s="6" t="s">
        <v>14</v>
      </c>
      <c r="H16" s="6" t="s">
        <v>15</v>
      </c>
      <c r="I16" s="13">
        <v>43560</v>
      </c>
      <c r="J16" s="13">
        <f t="shared" ref="J16:J26" si="4">I16/43560</f>
        <v>1</v>
      </c>
      <c r="K16" s="13">
        <f t="shared" ref="K16:K18" si="5">M16*N16</f>
        <v>3800</v>
      </c>
      <c r="L16" s="13">
        <f t="shared" ref="L16:L26" si="6">K16/43560</f>
        <v>8.7235996326905416E-2</v>
      </c>
      <c r="M16" s="5">
        <v>1000</v>
      </c>
      <c r="N16" s="15">
        <v>3.8</v>
      </c>
      <c r="O16" s="14">
        <f t="shared" ref="O16:O26" si="7">(I16/M16)/N16</f>
        <v>11.463157894736844</v>
      </c>
    </row>
    <row r="17" spans="2:15" ht="15.75" x14ac:dyDescent="0.25">
      <c r="B17" s="17" t="s">
        <v>3</v>
      </c>
      <c r="C17" s="12" t="s">
        <v>30</v>
      </c>
      <c r="D17" s="6" t="s">
        <v>15</v>
      </c>
      <c r="E17" s="6">
        <v>84.04</v>
      </c>
      <c r="F17" s="6">
        <v>82.05</v>
      </c>
      <c r="G17" s="6" t="s">
        <v>14</v>
      </c>
      <c r="H17" s="6" t="s">
        <v>15</v>
      </c>
      <c r="I17" s="13">
        <v>43560</v>
      </c>
      <c r="J17" s="13">
        <f t="shared" si="4"/>
        <v>1</v>
      </c>
      <c r="K17" s="13">
        <f t="shared" si="5"/>
        <v>4100</v>
      </c>
      <c r="L17" s="13">
        <f t="shared" si="6"/>
        <v>9.4123048668503212E-2</v>
      </c>
      <c r="M17" s="5">
        <v>1000</v>
      </c>
      <c r="N17" s="15">
        <v>4.0999999999999996</v>
      </c>
      <c r="O17" s="14">
        <f t="shared" si="7"/>
        <v>10.624390243902441</v>
      </c>
    </row>
    <row r="18" spans="2:15" ht="15.75" x14ac:dyDescent="0.25">
      <c r="B18" s="17" t="s">
        <v>3</v>
      </c>
      <c r="C18" s="12" t="s">
        <v>29</v>
      </c>
      <c r="D18" s="6" t="s">
        <v>15</v>
      </c>
      <c r="E18" s="6">
        <v>83.37</v>
      </c>
      <c r="F18" s="6">
        <v>81.44</v>
      </c>
      <c r="G18" s="6" t="s">
        <v>14</v>
      </c>
      <c r="H18" s="6" t="s">
        <v>15</v>
      </c>
      <c r="I18" s="13">
        <v>43560</v>
      </c>
      <c r="J18" s="13">
        <f t="shared" si="4"/>
        <v>1</v>
      </c>
      <c r="K18" s="13">
        <f t="shared" si="5"/>
        <v>4400</v>
      </c>
      <c r="L18" s="13">
        <f t="shared" si="6"/>
        <v>0.10101010101010101</v>
      </c>
      <c r="M18" s="5">
        <v>1000</v>
      </c>
      <c r="N18" s="15">
        <v>4.4000000000000004</v>
      </c>
      <c r="O18" s="14">
        <f t="shared" si="7"/>
        <v>9.9</v>
      </c>
    </row>
    <row r="19" spans="2:15" ht="15.75" x14ac:dyDescent="0.25">
      <c r="B19" s="17" t="s">
        <v>3</v>
      </c>
      <c r="C19" s="12" t="s">
        <v>11</v>
      </c>
      <c r="D19" s="6" t="s">
        <v>15</v>
      </c>
      <c r="E19" s="6">
        <v>83.73</v>
      </c>
      <c r="F19" s="6">
        <v>81.94</v>
      </c>
      <c r="G19" s="6" t="s">
        <v>14</v>
      </c>
      <c r="H19" s="6" t="s">
        <v>15</v>
      </c>
      <c r="I19" s="13">
        <v>43560</v>
      </c>
      <c r="J19" s="13">
        <f t="shared" si="4"/>
        <v>1</v>
      </c>
      <c r="K19" s="13">
        <f t="shared" si="1"/>
        <v>4900</v>
      </c>
      <c r="L19" s="13">
        <f t="shared" si="6"/>
        <v>0.11248852157943066</v>
      </c>
      <c r="M19" s="5">
        <v>1000</v>
      </c>
      <c r="N19" s="15">
        <v>4.9000000000000004</v>
      </c>
      <c r="O19" s="14">
        <f t="shared" si="7"/>
        <v>8.8897959183673461</v>
      </c>
    </row>
    <row r="20" spans="2:15" ht="15.75" x14ac:dyDescent="0.25">
      <c r="B20" s="17" t="s">
        <v>4</v>
      </c>
      <c r="C20" s="12" t="s">
        <v>28</v>
      </c>
      <c r="D20" s="6" t="s">
        <v>15</v>
      </c>
      <c r="E20" s="6">
        <v>84.78</v>
      </c>
      <c r="F20" s="6">
        <v>83.17</v>
      </c>
      <c r="G20" s="6" t="s">
        <v>14</v>
      </c>
      <c r="H20" s="6" t="s">
        <v>15</v>
      </c>
      <c r="I20" s="13">
        <v>43560</v>
      </c>
      <c r="J20" s="13">
        <f t="shared" si="4"/>
        <v>1</v>
      </c>
      <c r="K20" s="13">
        <f t="shared" si="1"/>
        <v>5500</v>
      </c>
      <c r="L20" s="13">
        <f t="shared" si="6"/>
        <v>0.12626262626262627</v>
      </c>
      <c r="M20" s="5">
        <v>1000</v>
      </c>
      <c r="N20" s="15">
        <v>5.5</v>
      </c>
      <c r="O20" s="14">
        <f t="shared" si="7"/>
        <v>7.9200000000000008</v>
      </c>
    </row>
    <row r="21" spans="2:15" ht="15.75" x14ac:dyDescent="0.25">
      <c r="B21" s="17" t="s">
        <v>4</v>
      </c>
      <c r="C21" s="12" t="s">
        <v>27</v>
      </c>
      <c r="D21" s="6" t="s">
        <v>15</v>
      </c>
      <c r="E21" s="6">
        <v>86.16</v>
      </c>
      <c r="F21" s="6">
        <v>84.73</v>
      </c>
      <c r="G21" s="6" t="s">
        <v>14</v>
      </c>
      <c r="H21" s="6" t="s">
        <v>15</v>
      </c>
      <c r="I21" s="13">
        <v>43560</v>
      </c>
      <c r="J21" s="13">
        <f t="shared" si="4"/>
        <v>1</v>
      </c>
      <c r="K21" s="13">
        <f t="shared" si="1"/>
        <v>6300</v>
      </c>
      <c r="L21" s="13">
        <f t="shared" si="6"/>
        <v>0.14462809917355371</v>
      </c>
      <c r="M21" s="5">
        <v>1000</v>
      </c>
      <c r="N21" s="15">
        <v>6.3</v>
      </c>
      <c r="O21" s="14">
        <f t="shared" si="7"/>
        <v>6.9142857142857146</v>
      </c>
    </row>
    <row r="22" spans="2:15" ht="15.6" x14ac:dyDescent="0.3">
      <c r="B22" s="17" t="s">
        <v>4</v>
      </c>
      <c r="C22" s="12" t="s">
        <v>26</v>
      </c>
      <c r="D22" s="6" t="s">
        <v>15</v>
      </c>
      <c r="E22" s="6">
        <v>88.26</v>
      </c>
      <c r="F22" s="6">
        <v>87.01</v>
      </c>
      <c r="G22" s="6" t="s">
        <v>14</v>
      </c>
      <c r="H22" s="6" t="s">
        <v>15</v>
      </c>
      <c r="I22" s="13">
        <v>43560</v>
      </c>
      <c r="J22" s="13">
        <f t="shared" si="4"/>
        <v>1</v>
      </c>
      <c r="K22" s="13">
        <f t="shared" si="1"/>
        <v>7300</v>
      </c>
      <c r="L22" s="13">
        <f t="shared" si="6"/>
        <v>0.16758494031221305</v>
      </c>
      <c r="M22" s="5">
        <v>1000</v>
      </c>
      <c r="N22" s="15">
        <v>7.3</v>
      </c>
      <c r="O22" s="14">
        <f t="shared" si="7"/>
        <v>5.9671232876712335</v>
      </c>
    </row>
    <row r="23" spans="2:15" ht="15.6" x14ac:dyDescent="0.3">
      <c r="B23" s="17" t="s">
        <v>4</v>
      </c>
      <c r="C23" s="12" t="s">
        <v>12</v>
      </c>
      <c r="D23" s="6" t="s">
        <v>15</v>
      </c>
      <c r="E23" s="6">
        <v>88.24</v>
      </c>
      <c r="F23" s="6">
        <v>87.02</v>
      </c>
      <c r="G23" s="6" t="s">
        <v>14</v>
      </c>
      <c r="H23" s="6" t="s">
        <v>15</v>
      </c>
      <c r="I23" s="13">
        <v>43560</v>
      </c>
      <c r="J23" s="13">
        <f t="shared" si="4"/>
        <v>1</v>
      </c>
      <c r="K23" s="13">
        <f t="shared" si="1"/>
        <v>7700</v>
      </c>
      <c r="L23" s="13">
        <f t="shared" si="6"/>
        <v>0.17676767676767677</v>
      </c>
      <c r="M23" s="5">
        <v>1000</v>
      </c>
      <c r="N23" s="15">
        <v>7.7</v>
      </c>
      <c r="O23" s="14">
        <f t="shared" si="7"/>
        <v>5.6571428571428575</v>
      </c>
    </row>
    <row r="24" spans="2:15" ht="15.6" x14ac:dyDescent="0.3">
      <c r="B24" s="17" t="s">
        <v>5</v>
      </c>
      <c r="C24" s="12" t="s">
        <v>25</v>
      </c>
      <c r="D24" s="6" t="s">
        <v>15</v>
      </c>
      <c r="E24" s="6">
        <v>82.41</v>
      </c>
      <c r="F24" s="6">
        <v>81.11</v>
      </c>
      <c r="G24" s="6" t="s">
        <v>14</v>
      </c>
      <c r="H24" s="6" t="s">
        <v>15</v>
      </c>
      <c r="I24" s="13">
        <v>43560</v>
      </c>
      <c r="J24" s="13">
        <f t="shared" si="4"/>
        <v>1</v>
      </c>
      <c r="K24" s="13">
        <f>M24*N24</f>
        <v>7600</v>
      </c>
      <c r="L24" s="13">
        <f t="shared" si="6"/>
        <v>0.17447199265381083</v>
      </c>
      <c r="M24" s="5">
        <v>1000</v>
      </c>
      <c r="N24" s="15">
        <v>7.6</v>
      </c>
      <c r="O24" s="14">
        <f t="shared" si="7"/>
        <v>5.7315789473684218</v>
      </c>
    </row>
    <row r="25" spans="2:15" ht="16.5" customHeight="1" x14ac:dyDescent="0.3">
      <c r="B25" s="17" t="s">
        <v>5</v>
      </c>
      <c r="C25" s="12" t="s">
        <v>13</v>
      </c>
      <c r="D25" s="6" t="s">
        <v>15</v>
      </c>
      <c r="E25" s="6">
        <v>84.56</v>
      </c>
      <c r="F25" s="6">
        <v>83.48</v>
      </c>
      <c r="G25" s="6" t="s">
        <v>14</v>
      </c>
      <c r="H25" s="6" t="s">
        <v>15</v>
      </c>
      <c r="I25" s="13">
        <v>43560</v>
      </c>
      <c r="J25" s="13">
        <f t="shared" si="4"/>
        <v>1</v>
      </c>
      <c r="K25" s="13">
        <f>M25*N25</f>
        <v>9300</v>
      </c>
      <c r="L25" s="13">
        <f t="shared" si="6"/>
        <v>0.21349862258953167</v>
      </c>
      <c r="M25" s="5">
        <v>1000</v>
      </c>
      <c r="N25" s="15">
        <v>9.3000000000000007</v>
      </c>
      <c r="O25" s="14">
        <f t="shared" si="7"/>
        <v>4.6838709677419352</v>
      </c>
    </row>
    <row r="26" spans="2:15" ht="16.5" customHeight="1" x14ac:dyDescent="0.3">
      <c r="B26" s="17" t="s">
        <v>5</v>
      </c>
      <c r="C26" s="12" t="s">
        <v>17</v>
      </c>
      <c r="D26" s="6" t="s">
        <v>14</v>
      </c>
      <c r="E26" s="6">
        <v>91.49</v>
      </c>
      <c r="F26" s="6">
        <v>90.81</v>
      </c>
      <c r="G26" s="6" t="s">
        <v>14</v>
      </c>
      <c r="H26" s="6" t="s">
        <v>15</v>
      </c>
      <c r="I26" s="13">
        <v>43560</v>
      </c>
      <c r="J26" s="13">
        <f t="shared" si="4"/>
        <v>1</v>
      </c>
      <c r="K26" s="13">
        <f t="shared" ref="K26:K34" si="8">M26*N26</f>
        <v>11500</v>
      </c>
      <c r="L26" s="13">
        <f t="shared" si="6"/>
        <v>0.26400367309458217</v>
      </c>
      <c r="M26" s="5">
        <v>1000</v>
      </c>
      <c r="N26" s="15">
        <v>11.5</v>
      </c>
      <c r="O26" s="14">
        <f t="shared" si="7"/>
        <v>3.7878260869565219</v>
      </c>
    </row>
    <row r="27" spans="2:15" ht="15.6" x14ac:dyDescent="0.3">
      <c r="B27" s="17"/>
      <c r="C27" s="12"/>
      <c r="D27" s="6"/>
      <c r="E27" s="6"/>
      <c r="F27" s="6"/>
      <c r="G27" s="6"/>
      <c r="H27" s="6"/>
      <c r="I27" s="13"/>
      <c r="J27" s="13"/>
      <c r="K27" s="13"/>
      <c r="L27" s="13"/>
      <c r="M27" s="5"/>
      <c r="N27" s="15"/>
      <c r="O27" s="16"/>
    </row>
    <row r="28" spans="2:15" ht="15.6" x14ac:dyDescent="0.3">
      <c r="B28" s="17"/>
      <c r="C28" s="12"/>
      <c r="D28" s="6"/>
      <c r="E28" s="6"/>
      <c r="F28" s="6"/>
      <c r="G28" s="6"/>
      <c r="H28" s="6"/>
      <c r="I28" s="13"/>
      <c r="J28" s="13"/>
      <c r="K28" s="13"/>
      <c r="L28" s="13"/>
      <c r="M28" s="5"/>
      <c r="N28" s="15"/>
      <c r="O28" s="16"/>
    </row>
    <row r="29" spans="2:15" ht="15.6" x14ac:dyDescent="0.3">
      <c r="B29" s="17" t="s">
        <v>3</v>
      </c>
      <c r="C29" s="12" t="s">
        <v>46</v>
      </c>
      <c r="D29" s="6" t="s">
        <v>15</v>
      </c>
      <c r="E29" s="6">
        <v>85.19</v>
      </c>
      <c r="F29" s="6">
        <v>83.09</v>
      </c>
      <c r="G29" s="6" t="s">
        <v>14</v>
      </c>
      <c r="H29" s="6" t="s">
        <v>15</v>
      </c>
      <c r="I29" s="13">
        <v>43560</v>
      </c>
      <c r="J29" s="13">
        <f t="shared" ref="J29:J37" si="9">I29/43560</f>
        <v>1</v>
      </c>
      <c r="K29" s="13">
        <f t="shared" si="8"/>
        <v>4000</v>
      </c>
      <c r="L29" s="13">
        <f t="shared" ref="L29:L37" si="10">K29/43560</f>
        <v>9.1827364554637275E-2</v>
      </c>
      <c r="M29" s="5">
        <v>1000</v>
      </c>
      <c r="N29" s="15">
        <v>4</v>
      </c>
      <c r="O29" s="14">
        <f t="shared" ref="O29:O37" si="11">(I29/M29)/N29</f>
        <v>10.89</v>
      </c>
    </row>
    <row r="30" spans="2:15" ht="15.6" x14ac:dyDescent="0.3">
      <c r="B30" s="17" t="s">
        <v>3</v>
      </c>
      <c r="C30" s="12" t="s">
        <v>45</v>
      </c>
      <c r="D30" s="6" t="s">
        <v>15</v>
      </c>
      <c r="E30" s="6">
        <v>83.93</v>
      </c>
      <c r="F30" s="6">
        <v>81.790000000000006</v>
      </c>
      <c r="G30" s="6" t="s">
        <v>14</v>
      </c>
      <c r="H30" s="6" t="s">
        <v>15</v>
      </c>
      <c r="I30" s="13">
        <v>43560</v>
      </c>
      <c r="J30" s="13">
        <f t="shared" si="9"/>
        <v>1</v>
      </c>
      <c r="K30" s="13">
        <f t="shared" si="8"/>
        <v>4000</v>
      </c>
      <c r="L30" s="13">
        <f t="shared" si="10"/>
        <v>9.1827364554637275E-2</v>
      </c>
      <c r="M30" s="5">
        <v>1000</v>
      </c>
      <c r="N30" s="15">
        <v>4</v>
      </c>
      <c r="O30" s="14">
        <f t="shared" si="11"/>
        <v>10.89</v>
      </c>
    </row>
    <row r="31" spans="2:15" ht="15.6" x14ac:dyDescent="0.3">
      <c r="B31" s="17" t="s">
        <v>4</v>
      </c>
      <c r="C31" s="12" t="s">
        <v>44</v>
      </c>
      <c r="D31" s="6" t="s">
        <v>15</v>
      </c>
      <c r="E31" s="6">
        <v>83.41</v>
      </c>
      <c r="F31" s="6">
        <v>81.349999999999994</v>
      </c>
      <c r="G31" s="6" t="s">
        <v>14</v>
      </c>
      <c r="H31" s="6" t="s">
        <v>15</v>
      </c>
      <c r="I31" s="13">
        <v>43560</v>
      </c>
      <c r="J31" s="13">
        <f t="shared" si="9"/>
        <v>1</v>
      </c>
      <c r="K31" s="13">
        <f t="shared" si="8"/>
        <v>4300</v>
      </c>
      <c r="L31" s="13">
        <f t="shared" si="10"/>
        <v>9.8714416896235072E-2</v>
      </c>
      <c r="M31" s="5">
        <v>1000</v>
      </c>
      <c r="N31" s="15">
        <v>4.3</v>
      </c>
      <c r="O31" s="14">
        <f t="shared" si="11"/>
        <v>10.130232558139536</v>
      </c>
    </row>
    <row r="32" spans="2:15" ht="15.6" x14ac:dyDescent="0.3">
      <c r="B32" s="17" t="s">
        <v>4</v>
      </c>
      <c r="C32" s="12" t="s">
        <v>43</v>
      </c>
      <c r="D32" s="6" t="s">
        <v>15</v>
      </c>
      <c r="E32" s="6">
        <v>84.19</v>
      </c>
      <c r="F32" s="6">
        <v>82.29</v>
      </c>
      <c r="G32" s="6" t="s">
        <v>14</v>
      </c>
      <c r="H32" s="6" t="s">
        <v>15</v>
      </c>
      <c r="I32" s="13">
        <v>43560</v>
      </c>
      <c r="J32" s="13">
        <f t="shared" si="9"/>
        <v>1</v>
      </c>
      <c r="K32" s="13">
        <f t="shared" si="8"/>
        <v>4800</v>
      </c>
      <c r="L32" s="13">
        <f t="shared" si="10"/>
        <v>0.11019283746556474</v>
      </c>
      <c r="M32" s="5">
        <v>1000</v>
      </c>
      <c r="N32" s="15">
        <v>4.8</v>
      </c>
      <c r="O32" s="14">
        <f t="shared" si="11"/>
        <v>9.0750000000000011</v>
      </c>
    </row>
    <row r="33" spans="2:15" ht="15.6" x14ac:dyDescent="0.3">
      <c r="B33" s="17" t="s">
        <v>4</v>
      </c>
      <c r="C33" s="12" t="s">
        <v>42</v>
      </c>
      <c r="D33" s="6" t="s">
        <v>15</v>
      </c>
      <c r="E33" s="6">
        <v>85.22</v>
      </c>
      <c r="F33" s="6">
        <v>83.47</v>
      </c>
      <c r="G33" s="6" t="s">
        <v>14</v>
      </c>
      <c r="H33" s="6" t="s">
        <v>15</v>
      </c>
      <c r="I33" s="13">
        <v>43560</v>
      </c>
      <c r="J33" s="13">
        <f t="shared" si="9"/>
        <v>1</v>
      </c>
      <c r="K33" s="13">
        <f t="shared" si="8"/>
        <v>5300</v>
      </c>
      <c r="L33" s="13">
        <f t="shared" si="10"/>
        <v>0.1216712580348944</v>
      </c>
      <c r="M33" s="5">
        <v>1000</v>
      </c>
      <c r="N33" s="15">
        <v>5.3</v>
      </c>
      <c r="O33" s="14">
        <f t="shared" si="11"/>
        <v>8.2188679245283023</v>
      </c>
    </row>
    <row r="34" spans="2:15" ht="15.6" x14ac:dyDescent="0.3">
      <c r="B34" s="17" t="s">
        <v>4</v>
      </c>
      <c r="C34" s="12" t="s">
        <v>41</v>
      </c>
      <c r="D34" s="6" t="s">
        <v>15</v>
      </c>
      <c r="E34" s="6">
        <v>87.53</v>
      </c>
      <c r="F34" s="6">
        <v>86.02</v>
      </c>
      <c r="G34" s="6" t="s">
        <v>14</v>
      </c>
      <c r="H34" s="6" t="s">
        <v>15</v>
      </c>
      <c r="I34" s="13">
        <v>43560</v>
      </c>
      <c r="J34" s="13">
        <f t="shared" si="9"/>
        <v>1</v>
      </c>
      <c r="K34" s="13">
        <f t="shared" si="8"/>
        <v>6200</v>
      </c>
      <c r="L34" s="13">
        <f t="shared" si="10"/>
        <v>0.1423324150596878</v>
      </c>
      <c r="M34" s="5">
        <v>1000</v>
      </c>
      <c r="N34" s="15">
        <v>6.2</v>
      </c>
      <c r="O34" s="14">
        <f t="shared" si="11"/>
        <v>7.0258064516129037</v>
      </c>
    </row>
    <row r="35" spans="2:15" ht="15.6" x14ac:dyDescent="0.3">
      <c r="B35" s="17" t="s">
        <v>3</v>
      </c>
      <c r="C35" s="12" t="s">
        <v>40</v>
      </c>
      <c r="D35" s="6" t="s">
        <v>15</v>
      </c>
      <c r="E35" s="6">
        <v>84.21</v>
      </c>
      <c r="F35" s="6">
        <v>82.56</v>
      </c>
      <c r="G35" s="6" t="s">
        <v>14</v>
      </c>
      <c r="H35" s="6" t="s">
        <v>15</v>
      </c>
      <c r="I35" s="13">
        <v>43560</v>
      </c>
      <c r="J35" s="13">
        <f t="shared" si="9"/>
        <v>1</v>
      </c>
      <c r="K35" s="13">
        <f>M35*N35</f>
        <v>5900</v>
      </c>
      <c r="L35" s="13">
        <f t="shared" si="10"/>
        <v>0.13544536271808999</v>
      </c>
      <c r="M35" s="5">
        <v>1000</v>
      </c>
      <c r="N35" s="15">
        <v>5.9</v>
      </c>
      <c r="O35" s="14">
        <f t="shared" si="11"/>
        <v>7.3830508474576266</v>
      </c>
    </row>
    <row r="36" spans="2:15" ht="16.5" customHeight="1" x14ac:dyDescent="0.3">
      <c r="B36" s="17" t="s">
        <v>5</v>
      </c>
      <c r="C36" s="12" t="s">
        <v>39</v>
      </c>
      <c r="D36" s="6" t="s">
        <v>15</v>
      </c>
      <c r="E36" s="6">
        <v>87.44</v>
      </c>
      <c r="F36" s="6">
        <v>86.17</v>
      </c>
      <c r="G36" s="6" t="s">
        <v>14</v>
      </c>
      <c r="H36" s="6" t="s">
        <v>15</v>
      </c>
      <c r="I36" s="13">
        <v>43560</v>
      </c>
      <c r="J36" s="13">
        <f t="shared" si="9"/>
        <v>1</v>
      </c>
      <c r="K36" s="13">
        <f>M36*N36</f>
        <v>6600</v>
      </c>
      <c r="L36" s="13">
        <f t="shared" si="10"/>
        <v>0.15151515151515152</v>
      </c>
      <c r="M36" s="5">
        <v>1000</v>
      </c>
      <c r="N36" s="15">
        <v>6.6</v>
      </c>
      <c r="O36" s="14">
        <f t="shared" si="11"/>
        <v>6.6000000000000005</v>
      </c>
    </row>
    <row r="37" spans="2:15" ht="16.5" customHeight="1" thickBot="1" x14ac:dyDescent="0.35">
      <c r="B37" s="18" t="s">
        <v>5</v>
      </c>
      <c r="C37" s="19" t="s">
        <v>38</v>
      </c>
      <c r="D37" s="20" t="s">
        <v>15</v>
      </c>
      <c r="E37" s="20">
        <v>87.35</v>
      </c>
      <c r="F37" s="20">
        <v>86.2</v>
      </c>
      <c r="G37" s="20" t="s">
        <v>14</v>
      </c>
      <c r="H37" s="20" t="s">
        <v>15</v>
      </c>
      <c r="I37" s="21">
        <v>43560</v>
      </c>
      <c r="J37" s="21">
        <f t="shared" si="9"/>
        <v>1</v>
      </c>
      <c r="K37" s="21">
        <f t="shared" ref="K37" si="12">M37*N37</f>
        <v>7600</v>
      </c>
      <c r="L37" s="21">
        <f t="shared" si="10"/>
        <v>0.17447199265381083</v>
      </c>
      <c r="M37" s="23">
        <v>1000</v>
      </c>
      <c r="N37" s="24">
        <v>7.6</v>
      </c>
      <c r="O37" s="22">
        <f t="shared" si="11"/>
        <v>5.7315789473684218</v>
      </c>
    </row>
    <row r="39" spans="2:15" x14ac:dyDescent="0.3">
      <c r="D39" s="1"/>
    </row>
    <row r="40" spans="2:15" x14ac:dyDescent="0.3">
      <c r="B40" t="s">
        <v>51</v>
      </c>
    </row>
    <row r="41" spans="2:15" x14ac:dyDescent="0.3">
      <c r="B41" t="s">
        <v>52</v>
      </c>
    </row>
    <row r="42" spans="2:15" x14ac:dyDescent="0.3">
      <c r="B42" t="s">
        <v>67</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PCR Table</vt:lpstr>
      <vt:lpstr>Examples</vt:lpstr>
      <vt:lpstr>Raw Data</vt:lpstr>
    </vt:vector>
  </TitlesOfParts>
  <Company>WSDOT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CAVFS LID Calculator</dc:title>
  <dc:subject>CAVFS LID Calculator</dc:subject>
  <dc:creator>WSDOT Highway Runoff</dc:creator>
  <cp:keywords>CAVFS LID Calculator</cp:keywords>
  <cp:lastModifiedBy>willisr</cp:lastModifiedBy>
  <dcterms:created xsi:type="dcterms:W3CDTF">2012-02-09T17:37:29Z</dcterms:created>
  <dcterms:modified xsi:type="dcterms:W3CDTF">2019-12-05T21:32:52Z</dcterms:modified>
</cp:coreProperties>
</file>