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publications\fulltext\Hydraulics\HRM\"/>
    </mc:Choice>
  </mc:AlternateContent>
  <bookViews>
    <workbookView xWindow="-132" yWindow="192" windowWidth="9048" windowHeight="12504" tabRatio="954"/>
  </bookViews>
  <sheets>
    <sheet name="Instructions" sheetId="12" r:id="rId1"/>
    <sheet name="Step1 through Step 4" sheetId="2" r:id="rId2"/>
    <sheet name="List Sheet (do not delete)" sheetId="11" state="hidden" r:id="rId3"/>
    <sheet name="Step 5 and 6" sheetId="3" r:id="rId4"/>
    <sheet name="Step 7 RT" sheetId="4" r:id="rId5"/>
    <sheet name="Step 8 FC" sheetId="5" r:id="rId6"/>
    <sheet name="Level of Retrofit" sheetId="22" r:id="rId7"/>
    <sheet name="Offsite_In-kind_Mitigation" sheetId="20" r:id="rId8"/>
    <sheet name="BMPs_New_or_Modified" sheetId="26" r:id="rId9"/>
    <sheet name="BMPs_Removed_or_Modified" sheetId="25" r:id="rId10"/>
    <sheet name="Drainage Structures Summary" sheetId="24" r:id="rId11"/>
    <sheet name="LISTS_HIDDEN" sheetId="16" state="hidden" r:id="rId12"/>
  </sheets>
  <definedNames>
    <definedName name="_xlnm._FilterDatabase" localSheetId="8" hidden="1">BMPs_New_or_Modified!$B$24:$I$62</definedName>
    <definedName name="_xlnm._FilterDatabase" localSheetId="9" hidden="1">BMPs_Removed_or_Modified!$B$24:$I$62</definedName>
    <definedName name="_xlnm._FilterDatabase" localSheetId="6" hidden="1">'Level of Retrofit'!$H$59:$I$97</definedName>
    <definedName name="_xlnm._FilterDatabase" localSheetId="2" hidden="1">'List Sheet (do not delete)'!$A$3:$A$5</definedName>
    <definedName name="_xlnm._FilterDatabase" localSheetId="5" hidden="1">'Step 8 FC'!$L$14:$L$14</definedName>
    <definedName name="INPUT">#REF!</definedName>
    <definedName name="INPUT1">'List Sheet (do not delete)'!$A$4:$A$5</definedName>
    <definedName name="INPUT2">#REF!</definedName>
    <definedName name="_xlnm.Print_Area" localSheetId="8">BMPs_New_or_Modified!$A$1:$S$62</definedName>
    <definedName name="_xlnm.Print_Area" localSheetId="9">BMPs_Removed_or_Modified!$A$1:$L$62</definedName>
    <definedName name="_xlnm.Print_Area" localSheetId="10">'Drainage Structures Summary'!$A$1:$H$47</definedName>
    <definedName name="_xlnm.Print_Area" localSheetId="6">'Level of Retrofit'!$A$1:$G$47</definedName>
    <definedName name="_xlnm.Print_Area" localSheetId="7">'Offsite_In-kind_Mitigation'!$A$1:$J$51</definedName>
    <definedName name="_xlnm.Print_Area" localSheetId="3">'Step 5 and 6'!$A$1:$F$43</definedName>
    <definedName name="_xlnm.Print_Area" localSheetId="4">'Step 7 RT'!$A$1:$S$52</definedName>
    <definedName name="_xlnm.Print_Area" localSheetId="5">'Step 8 FC'!$A$1:$R$56</definedName>
    <definedName name="_xlnm.Print_Area" localSheetId="1">'Step1 through Step 4'!$A$1:$G$54</definedName>
    <definedName name="STATEROUTES">LISTS_HIDDEN!$A$2:$A$192</definedName>
    <definedName name="STORMWATERBMPS">LISTS_HIDDEN!$B$3:$B$44</definedName>
    <definedName name="Z_1BF416DB_7897_4658_8DE8_81D4B574EE47_.wvu.Cols" localSheetId="5" hidden="1">'Step 8 FC'!$D:$D</definedName>
    <definedName name="Z_1BF416DB_7897_4658_8DE8_81D4B574EE47_.wvu.FilterData" localSheetId="8" hidden="1">BMPs_New_or_Modified!$B$24:$I$62</definedName>
    <definedName name="Z_1BF416DB_7897_4658_8DE8_81D4B574EE47_.wvu.FilterData" localSheetId="9" hidden="1">BMPs_Removed_or_Modified!$B$24:$I$62</definedName>
    <definedName name="Z_1BF416DB_7897_4658_8DE8_81D4B574EE47_.wvu.FilterData" localSheetId="6" hidden="1">'Level of Retrofit'!$H$59:$I$97</definedName>
    <definedName name="Z_1BF416DB_7897_4658_8DE8_81D4B574EE47_.wvu.PrintArea" localSheetId="8" hidden="1">BMPs_New_or_Modified!$A$1:$T$63</definedName>
    <definedName name="Z_1BF416DB_7897_4658_8DE8_81D4B574EE47_.wvu.PrintArea" localSheetId="9" hidden="1">BMPs_Removed_or_Modified!$A$1:$S$63</definedName>
    <definedName name="Z_1BF416DB_7897_4658_8DE8_81D4B574EE47_.wvu.PrintArea" localSheetId="6" hidden="1">'Level of Retrofit'!$A$1:$G$98</definedName>
    <definedName name="Z_1BF416DB_7897_4658_8DE8_81D4B574EE47_.wvu.PrintArea" localSheetId="7" hidden="1">'Offsite_In-kind_Mitigation'!$A$1:$L$51</definedName>
    <definedName name="Z_1BF416DB_7897_4658_8DE8_81D4B574EE47_.wvu.PrintArea" localSheetId="3" hidden="1">'Step 5 and 6'!$A$1:$F$43</definedName>
    <definedName name="Z_1BF416DB_7897_4658_8DE8_81D4B574EE47_.wvu.PrintArea" localSheetId="4" hidden="1">'Step 7 RT'!$A$1:$S$52</definedName>
    <definedName name="Z_1BF416DB_7897_4658_8DE8_81D4B574EE47_.wvu.PrintArea" localSheetId="5" hidden="1">'Step 8 FC'!$A$1:$R$56</definedName>
    <definedName name="Z_1BF416DB_7897_4658_8DE8_81D4B574EE47_.wvu.PrintArea" localSheetId="1" hidden="1">'Step1 through Step 4'!$A$1:$G$54</definedName>
    <definedName name="Z_6B8BB85A_CDE2_45AD_B578_6A613C1EA15E_.wvu.Cols" localSheetId="5" hidden="1">'Step 8 FC'!$D:$D</definedName>
    <definedName name="Z_6B8BB85A_CDE2_45AD_B578_6A613C1EA15E_.wvu.FilterData" localSheetId="8" hidden="1">BMPs_New_or_Modified!$B$24:$I$62</definedName>
    <definedName name="Z_6B8BB85A_CDE2_45AD_B578_6A613C1EA15E_.wvu.FilterData" localSheetId="9" hidden="1">BMPs_Removed_or_Modified!$B$24:$I$62</definedName>
    <definedName name="Z_6B8BB85A_CDE2_45AD_B578_6A613C1EA15E_.wvu.FilterData" localSheetId="6" hidden="1">'Level of Retrofit'!$H$59:$I$97</definedName>
    <definedName name="Z_6B8BB85A_CDE2_45AD_B578_6A613C1EA15E_.wvu.PrintArea" localSheetId="8" hidden="1">BMPs_New_or_Modified!$A$1:$T$63</definedName>
    <definedName name="Z_6B8BB85A_CDE2_45AD_B578_6A613C1EA15E_.wvu.PrintArea" localSheetId="9" hidden="1">BMPs_Removed_or_Modified!$A$1:$S$63</definedName>
    <definedName name="Z_6B8BB85A_CDE2_45AD_B578_6A613C1EA15E_.wvu.PrintArea" localSheetId="6" hidden="1">'Level of Retrofit'!$A$1:$G$98</definedName>
    <definedName name="Z_6B8BB85A_CDE2_45AD_B578_6A613C1EA15E_.wvu.PrintArea" localSheetId="7" hidden="1">'Offsite_In-kind_Mitigation'!$A$1:$L$51</definedName>
    <definedName name="Z_6B8BB85A_CDE2_45AD_B578_6A613C1EA15E_.wvu.PrintArea" localSheetId="3" hidden="1">'Step 5 and 6'!$A$1:$F$43</definedName>
    <definedName name="Z_6B8BB85A_CDE2_45AD_B578_6A613C1EA15E_.wvu.PrintArea" localSheetId="4" hidden="1">'Step 7 RT'!$A$1:$S$52</definedName>
    <definedName name="Z_6B8BB85A_CDE2_45AD_B578_6A613C1EA15E_.wvu.PrintArea" localSheetId="5" hidden="1">'Step 8 FC'!$A$1:$R$56</definedName>
    <definedName name="Z_6B8BB85A_CDE2_45AD_B578_6A613C1EA15E_.wvu.PrintArea" localSheetId="1" hidden="1">'Step1 through Step 4'!$A$1:$G$54</definedName>
  </definedNames>
  <calcPr calcId="162913"/>
  <customWorkbookViews>
    <customWorkbookView name="Simonc - Personal View" guid="{1BF416DB-7897-4658-8DE8-81D4B574EE47}" mergeInterval="0" personalView="1" maximized="1" windowWidth="1071" windowHeight="861" tabRatio="858" activeSheetId="1"/>
    <customWorkbookView name="Alex N - Personal View" guid="{6B8BB85A-CDE2-45AD-B578-6A613C1EA15E}" mergeInterval="0" personalView="1" maximized="1" windowWidth="1276" windowHeight="860" tabRatio="858" activeSheetId="4"/>
  </customWorkbookViews>
</workbook>
</file>

<file path=xl/calcChain.xml><?xml version="1.0" encoding="utf-8"?>
<calcChain xmlns="http://schemas.openxmlformats.org/spreadsheetml/2006/main">
  <c r="A26" i="22" l="1"/>
  <c r="A25" i="22"/>
  <c r="A33" i="2" l="1"/>
  <c r="H16" i="24" l="1"/>
  <c r="H15" i="24"/>
  <c r="H14" i="24"/>
  <c r="H13" i="24"/>
  <c r="H12" i="24"/>
  <c r="H11" i="24"/>
  <c r="H10" i="24"/>
  <c r="H9" i="24"/>
  <c r="H8" i="24"/>
  <c r="H7" i="24"/>
  <c r="H6" i="24"/>
  <c r="G16" i="24"/>
  <c r="G15" i="24"/>
  <c r="G14" i="24"/>
  <c r="G13" i="24"/>
  <c r="G12" i="24"/>
  <c r="G11" i="24"/>
  <c r="G10" i="24"/>
  <c r="G9" i="24"/>
  <c r="G8" i="24"/>
  <c r="G7" i="24"/>
  <c r="G6" i="24"/>
  <c r="F16" i="24"/>
  <c r="F15" i="24"/>
  <c r="F14" i="24"/>
  <c r="F13" i="24"/>
  <c r="F12" i="24"/>
  <c r="F11" i="24"/>
  <c r="F10" i="24"/>
  <c r="F9" i="24"/>
  <c r="F7" i="24"/>
  <c r="F6" i="24"/>
  <c r="F8" i="24"/>
  <c r="E10" i="22"/>
  <c r="A36" i="22" s="1"/>
  <c r="L26" i="25"/>
  <c r="L27" i="25"/>
  <c r="L28" i="25"/>
  <c r="L29" i="25"/>
  <c r="L30" i="25"/>
  <c r="L31" i="25"/>
  <c r="L32" i="25"/>
  <c r="L33" i="25"/>
  <c r="L34" i="25"/>
  <c r="L35" i="25"/>
  <c r="L36" i="25"/>
  <c r="L37" i="25"/>
  <c r="L38" i="25"/>
  <c r="L39" i="25"/>
  <c r="L40" i="25"/>
  <c r="L41" i="25"/>
  <c r="L42" i="25"/>
  <c r="L43" i="25"/>
  <c r="L44" i="25"/>
  <c r="L45" i="25"/>
  <c r="L46" i="25"/>
  <c r="L47" i="25"/>
  <c r="L48" i="25"/>
  <c r="L49" i="25"/>
  <c r="L50" i="25"/>
  <c r="L51" i="25"/>
  <c r="L52" i="25"/>
  <c r="L53" i="25"/>
  <c r="L54" i="25"/>
  <c r="L55" i="25"/>
  <c r="L56" i="25"/>
  <c r="L57" i="25"/>
  <c r="L58" i="25"/>
  <c r="L59" i="25"/>
  <c r="L60" i="25"/>
  <c r="L61" i="25"/>
  <c r="L62" i="25"/>
  <c r="L25" i="25"/>
  <c r="D8" i="26"/>
  <c r="D7" i="26"/>
  <c r="D6" i="26"/>
  <c r="D5" i="26"/>
  <c r="F12" i="26" s="1"/>
  <c r="D4" i="26"/>
  <c r="F13" i="26" s="1"/>
  <c r="D3" i="26"/>
  <c r="F11" i="26" s="1"/>
  <c r="D2" i="26"/>
  <c r="F19" i="26" s="1"/>
  <c r="D8" i="25"/>
  <c r="D7" i="25"/>
  <c r="D6" i="25"/>
  <c r="D5" i="25"/>
  <c r="F12" i="25" s="1"/>
  <c r="D4" i="25"/>
  <c r="F13" i="25" s="1"/>
  <c r="D3" i="25"/>
  <c r="F11" i="25" s="1"/>
  <c r="D2" i="25"/>
  <c r="F19" i="25" s="1"/>
  <c r="H11" i="4"/>
  <c r="G11" i="5"/>
  <c r="K10" i="5"/>
  <c r="B2" i="20"/>
  <c r="R10" i="4"/>
  <c r="P10" i="5" s="1"/>
  <c r="L10" i="4"/>
  <c r="F33" i="2"/>
  <c r="B10" i="3"/>
  <c r="B41" i="2"/>
  <c r="D24" i="3"/>
  <c r="B29" i="3"/>
  <c r="E29" i="3" s="1"/>
  <c r="C16" i="3"/>
  <c r="C22" i="3"/>
  <c r="C25" i="2"/>
  <c r="C13" i="3"/>
  <c r="C13" i="2"/>
  <c r="B3" i="20"/>
  <c r="B4" i="20"/>
  <c r="B5" i="20"/>
  <c r="B6" i="20"/>
  <c r="B7" i="20"/>
  <c r="B8" i="20"/>
  <c r="A14" i="20"/>
  <c r="B14" i="20" s="1"/>
  <c r="D14" i="20" s="1"/>
  <c r="A15" i="20"/>
  <c r="B15" i="20" s="1"/>
  <c r="D15" i="20" s="1"/>
  <c r="A16" i="20"/>
  <c r="B16" i="20" s="1"/>
  <c r="D16" i="20" s="1"/>
  <c r="A17" i="20"/>
  <c r="B17" i="20" s="1"/>
  <c r="D17" i="20" s="1"/>
  <c r="A18" i="20"/>
  <c r="B18" i="20" s="1"/>
  <c r="D18" i="20" s="1"/>
  <c r="A19" i="20"/>
  <c r="B19" i="20" s="1"/>
  <c r="D19" i="20" s="1"/>
  <c r="A20" i="20"/>
  <c r="B20" i="20" s="1"/>
  <c r="D20" i="20" s="1"/>
  <c r="A21" i="20"/>
  <c r="C21" i="20" s="1"/>
  <c r="A22" i="20"/>
  <c r="B22" i="20" s="1"/>
  <c r="D22" i="20" s="1"/>
  <c r="A23" i="20"/>
  <c r="B23" i="20" s="1"/>
  <c r="D23" i="20" s="1"/>
  <c r="A24" i="20"/>
  <c r="B24" i="20" s="1"/>
  <c r="D24" i="20" s="1"/>
  <c r="A25" i="20"/>
  <c r="B25" i="20" s="1"/>
  <c r="D25" i="20" s="1"/>
  <c r="A26" i="20"/>
  <c r="B26" i="20" s="1"/>
  <c r="D26" i="20" s="1"/>
  <c r="A27" i="20"/>
  <c r="E27" i="20" s="1"/>
  <c r="G27" i="20" s="1"/>
  <c r="A28" i="20"/>
  <c r="E28" i="20" s="1"/>
  <c r="G28" i="20" s="1"/>
  <c r="A29" i="20"/>
  <c r="B29" i="20" s="1"/>
  <c r="D29" i="20" s="1"/>
  <c r="A30" i="20"/>
  <c r="E30" i="20" s="1"/>
  <c r="G30" i="20" s="1"/>
  <c r="A31" i="20"/>
  <c r="B31" i="20" s="1"/>
  <c r="D31" i="20" s="1"/>
  <c r="A32" i="20"/>
  <c r="E32" i="20" s="1"/>
  <c r="G32" i="20" s="1"/>
  <c r="A33" i="20"/>
  <c r="C33" i="20" s="1"/>
  <c r="A34" i="20"/>
  <c r="I34" i="20" s="1"/>
  <c r="A35" i="20"/>
  <c r="E35" i="20" s="1"/>
  <c r="G35" i="20" s="1"/>
  <c r="A36" i="20"/>
  <c r="H36" i="20" s="1"/>
  <c r="J36" i="20" s="1"/>
  <c r="A37" i="20"/>
  <c r="H37" i="20" s="1"/>
  <c r="J37" i="20" s="1"/>
  <c r="A38" i="20"/>
  <c r="H38" i="20" s="1"/>
  <c r="J38" i="20" s="1"/>
  <c r="A39" i="20"/>
  <c r="H39" i="20" s="1"/>
  <c r="J39" i="20" s="1"/>
  <c r="A40" i="20"/>
  <c r="I40" i="20" s="1"/>
  <c r="A41" i="20"/>
  <c r="H41" i="20" s="1"/>
  <c r="J41" i="20" s="1"/>
  <c r="A42" i="20"/>
  <c r="I42" i="20" s="1"/>
  <c r="A43" i="20"/>
  <c r="H43" i="20" s="1"/>
  <c r="J43" i="20" s="1"/>
  <c r="A44" i="20"/>
  <c r="I44" i="20" s="1"/>
  <c r="A45" i="20"/>
  <c r="H45" i="20" s="1"/>
  <c r="J45" i="20" s="1"/>
  <c r="A46" i="20"/>
  <c r="I46" i="20" s="1"/>
  <c r="A47" i="20"/>
  <c r="H47" i="20" s="1"/>
  <c r="J47" i="20" s="1"/>
  <c r="A48" i="20"/>
  <c r="E48" i="20" s="1"/>
  <c r="G48" i="20" s="1"/>
  <c r="A49" i="20"/>
  <c r="F49" i="20" s="1"/>
  <c r="A50" i="20"/>
  <c r="C50" i="20" s="1"/>
  <c r="B2" i="22"/>
  <c r="B3" i="22"/>
  <c r="B4" i="22"/>
  <c r="B5" i="22"/>
  <c r="B6" i="22"/>
  <c r="B7" i="22"/>
  <c r="B8" i="22"/>
  <c r="A22" i="22"/>
  <c r="A29" i="22"/>
  <c r="A38" i="22"/>
  <c r="A43" i="22"/>
  <c r="B45" i="22"/>
  <c r="A13" i="20"/>
  <c r="H13" i="20" s="1"/>
  <c r="B2" i="5"/>
  <c r="B3" i="5"/>
  <c r="B4" i="5"/>
  <c r="B5" i="5"/>
  <c r="B6" i="5"/>
  <c r="B7" i="5"/>
  <c r="B8" i="5"/>
  <c r="A14" i="5"/>
  <c r="B14" i="5"/>
  <c r="G14" i="5"/>
  <c r="J14" i="5"/>
  <c r="M14" i="5" s="1"/>
  <c r="N14" i="5"/>
  <c r="O14" i="5"/>
  <c r="A15" i="5"/>
  <c r="B15" i="5"/>
  <c r="G15" i="5"/>
  <c r="J15" i="5"/>
  <c r="M15" i="5" s="1"/>
  <c r="N15" i="5"/>
  <c r="O15" i="5"/>
  <c r="P15" i="5"/>
  <c r="Q15" i="5"/>
  <c r="A16" i="5"/>
  <c r="B16" i="5"/>
  <c r="G16" i="5"/>
  <c r="J16" i="5"/>
  <c r="M16" i="5" s="1"/>
  <c r="N16" i="5"/>
  <c r="O16" i="5"/>
  <c r="P16" i="5"/>
  <c r="Q16" i="5"/>
  <c r="A17" i="5"/>
  <c r="B17" i="5"/>
  <c r="G17" i="5"/>
  <c r="J17" i="5"/>
  <c r="M17" i="5" s="1"/>
  <c r="N17" i="5"/>
  <c r="O17" i="5"/>
  <c r="P17" i="5"/>
  <c r="Q17" i="5"/>
  <c r="A18" i="5"/>
  <c r="B18" i="5"/>
  <c r="G18" i="5"/>
  <c r="J18" i="5"/>
  <c r="M18" i="5" s="1"/>
  <c r="N18" i="5"/>
  <c r="O18" i="5"/>
  <c r="P18" i="5"/>
  <c r="Q18" i="5"/>
  <c r="A19" i="5"/>
  <c r="B19" i="5"/>
  <c r="G19" i="5"/>
  <c r="J19" i="5"/>
  <c r="M19" i="5" s="1"/>
  <c r="N19" i="5"/>
  <c r="O19" i="5"/>
  <c r="P19" i="5"/>
  <c r="Q19" i="5"/>
  <c r="A20" i="5"/>
  <c r="B20" i="5"/>
  <c r="G20" i="5"/>
  <c r="J20" i="5"/>
  <c r="M20" i="5" s="1"/>
  <c r="Q20" i="5"/>
  <c r="N20" i="5"/>
  <c r="O20" i="5"/>
  <c r="P20" i="5"/>
  <c r="A21" i="5"/>
  <c r="B21" i="5"/>
  <c r="G21" i="5"/>
  <c r="J21" i="5"/>
  <c r="M21" i="5" s="1"/>
  <c r="N21" i="5"/>
  <c r="O21" i="5"/>
  <c r="P21" i="5"/>
  <c r="Q21" i="5"/>
  <c r="A22" i="5"/>
  <c r="B22" i="5"/>
  <c r="G22" i="5"/>
  <c r="J22" i="5"/>
  <c r="M22" i="5" s="1"/>
  <c r="N22" i="5"/>
  <c r="O22" i="5"/>
  <c r="P22" i="5"/>
  <c r="Q22" i="5"/>
  <c r="A23" i="5"/>
  <c r="B23" i="5"/>
  <c r="G23" i="5"/>
  <c r="J23" i="5"/>
  <c r="M23" i="5" s="1"/>
  <c r="N23" i="5"/>
  <c r="O23" i="5"/>
  <c r="P23" i="5"/>
  <c r="Q23" i="5"/>
  <c r="A24" i="5"/>
  <c r="B24" i="5"/>
  <c r="G24" i="5"/>
  <c r="J24" i="5"/>
  <c r="M24" i="5" s="1"/>
  <c r="N24" i="5"/>
  <c r="O24" i="5"/>
  <c r="P24" i="5"/>
  <c r="Q24" i="5"/>
  <c r="A25" i="5"/>
  <c r="B25" i="5"/>
  <c r="G25" i="5"/>
  <c r="J25" i="5"/>
  <c r="M25" i="5" s="1"/>
  <c r="N25" i="5"/>
  <c r="O25" i="5"/>
  <c r="P25" i="5"/>
  <c r="Q25" i="5"/>
  <c r="A26" i="5"/>
  <c r="B26" i="5"/>
  <c r="G26" i="5"/>
  <c r="J26" i="5"/>
  <c r="M26" i="5" s="1"/>
  <c r="N26" i="5"/>
  <c r="O26" i="5"/>
  <c r="P26" i="5"/>
  <c r="Q26" i="5"/>
  <c r="A27" i="5"/>
  <c r="B27" i="5"/>
  <c r="G27" i="5"/>
  <c r="J27" i="5"/>
  <c r="M27" i="5" s="1"/>
  <c r="N27" i="5"/>
  <c r="O27" i="5"/>
  <c r="P27" i="5"/>
  <c r="Q27" i="5"/>
  <c r="A28" i="5"/>
  <c r="B28" i="5"/>
  <c r="G28" i="5"/>
  <c r="J28" i="5"/>
  <c r="M28" i="5" s="1"/>
  <c r="N28" i="5"/>
  <c r="O28" i="5"/>
  <c r="P28" i="5"/>
  <c r="Q28" i="5"/>
  <c r="A29" i="5"/>
  <c r="B29" i="5"/>
  <c r="G29" i="5"/>
  <c r="J29" i="5"/>
  <c r="M29" i="5" s="1"/>
  <c r="N29" i="5"/>
  <c r="O29" i="5"/>
  <c r="P29" i="5"/>
  <c r="Q29" i="5"/>
  <c r="A30" i="5"/>
  <c r="B30" i="5"/>
  <c r="G30" i="5"/>
  <c r="J30" i="5"/>
  <c r="M30" i="5" s="1"/>
  <c r="N30" i="5"/>
  <c r="O30" i="5"/>
  <c r="P30" i="5"/>
  <c r="Q30" i="5"/>
  <c r="A31" i="5"/>
  <c r="B31" i="5"/>
  <c r="G31" i="5"/>
  <c r="J31" i="5"/>
  <c r="M31" i="5" s="1"/>
  <c r="N31" i="5"/>
  <c r="O31" i="5"/>
  <c r="P31" i="5"/>
  <c r="Q31" i="5"/>
  <c r="A32" i="5"/>
  <c r="B32" i="5"/>
  <c r="G32" i="5"/>
  <c r="J32" i="5"/>
  <c r="M32" i="5" s="1"/>
  <c r="N32" i="5"/>
  <c r="O32" i="5"/>
  <c r="P32" i="5"/>
  <c r="Q32" i="5"/>
  <c r="A33" i="5"/>
  <c r="B33" i="5"/>
  <c r="G33" i="5"/>
  <c r="J33" i="5"/>
  <c r="M33" i="5" s="1"/>
  <c r="N33" i="5"/>
  <c r="O33" i="5"/>
  <c r="P33" i="5"/>
  <c r="Q33" i="5"/>
  <c r="A34" i="5"/>
  <c r="B34" i="5"/>
  <c r="G34" i="5"/>
  <c r="J34" i="5"/>
  <c r="M34" i="5" s="1"/>
  <c r="N34" i="5"/>
  <c r="O34" i="5"/>
  <c r="P34" i="5"/>
  <c r="Q34" i="5"/>
  <c r="A35" i="5"/>
  <c r="B35" i="5"/>
  <c r="G35" i="5"/>
  <c r="J35" i="5"/>
  <c r="M35" i="5" s="1"/>
  <c r="N35" i="5"/>
  <c r="O35" i="5"/>
  <c r="P35" i="5"/>
  <c r="Q35" i="5"/>
  <c r="A36" i="5"/>
  <c r="B36" i="5"/>
  <c r="G36" i="5"/>
  <c r="J36" i="5"/>
  <c r="M36" i="5" s="1"/>
  <c r="N36" i="5"/>
  <c r="O36" i="5"/>
  <c r="P36" i="5"/>
  <c r="Q36" i="5"/>
  <c r="A37" i="5"/>
  <c r="B37" i="5"/>
  <c r="G37" i="5"/>
  <c r="J37" i="5"/>
  <c r="M37" i="5" s="1"/>
  <c r="N37" i="5"/>
  <c r="O37" i="5"/>
  <c r="P37" i="5"/>
  <c r="Q37" i="5"/>
  <c r="A38" i="5"/>
  <c r="B38" i="5"/>
  <c r="G38" i="5"/>
  <c r="J38" i="5"/>
  <c r="M38" i="5" s="1"/>
  <c r="N38" i="5"/>
  <c r="O38" i="5"/>
  <c r="P38" i="5"/>
  <c r="Q38" i="5"/>
  <c r="A39" i="5"/>
  <c r="B39" i="5"/>
  <c r="G39" i="5"/>
  <c r="J39" i="5"/>
  <c r="M39" i="5" s="1"/>
  <c r="N39" i="5"/>
  <c r="O39" i="5"/>
  <c r="P39" i="5"/>
  <c r="Q39" i="5"/>
  <c r="A40" i="5"/>
  <c r="B40" i="5"/>
  <c r="G40" i="5"/>
  <c r="J40" i="5"/>
  <c r="M40" i="5" s="1"/>
  <c r="N40" i="5"/>
  <c r="O40" i="5"/>
  <c r="P40" i="5"/>
  <c r="Q40" i="5"/>
  <c r="A41" i="5"/>
  <c r="B41" i="5"/>
  <c r="G41" i="5"/>
  <c r="J41" i="5"/>
  <c r="M41" i="5" s="1"/>
  <c r="N41" i="5"/>
  <c r="O41" i="5"/>
  <c r="P41" i="5"/>
  <c r="Q41" i="5"/>
  <c r="A42" i="5"/>
  <c r="B42" i="5"/>
  <c r="G42" i="5"/>
  <c r="J42" i="5"/>
  <c r="M42" i="5" s="1"/>
  <c r="N42" i="5"/>
  <c r="O42" i="5"/>
  <c r="P42" i="5"/>
  <c r="Q42" i="5"/>
  <c r="A43" i="5"/>
  <c r="B43" i="5"/>
  <c r="G43" i="5"/>
  <c r="J43" i="5"/>
  <c r="M43" i="5" s="1"/>
  <c r="N43" i="5"/>
  <c r="O43" i="5"/>
  <c r="P43" i="5"/>
  <c r="Q43" i="5"/>
  <c r="A44" i="5"/>
  <c r="B44" i="5"/>
  <c r="G44" i="5"/>
  <c r="J44" i="5"/>
  <c r="M44" i="5" s="1"/>
  <c r="N44" i="5"/>
  <c r="O44" i="5"/>
  <c r="P44" i="5"/>
  <c r="Q44" i="5"/>
  <c r="A45" i="5"/>
  <c r="B45" i="5"/>
  <c r="G45" i="5"/>
  <c r="J45" i="5"/>
  <c r="M45" i="5" s="1"/>
  <c r="N45" i="5"/>
  <c r="O45" i="5"/>
  <c r="P45" i="5"/>
  <c r="Q45" i="5"/>
  <c r="A46" i="5"/>
  <c r="B46" i="5"/>
  <c r="G46" i="5"/>
  <c r="J46" i="5"/>
  <c r="M46" i="5" s="1"/>
  <c r="N46" i="5"/>
  <c r="O46" i="5"/>
  <c r="P46" i="5"/>
  <c r="Q46" i="5"/>
  <c r="A47" i="5"/>
  <c r="B47" i="5"/>
  <c r="G47" i="5"/>
  <c r="J47" i="5"/>
  <c r="M47" i="5" s="1"/>
  <c r="N47" i="5"/>
  <c r="O47" i="5"/>
  <c r="P47" i="5"/>
  <c r="Q47" i="5"/>
  <c r="A48" i="5"/>
  <c r="B48" i="5"/>
  <c r="G48" i="5"/>
  <c r="J48" i="5"/>
  <c r="M48" i="5" s="1"/>
  <c r="N48" i="5"/>
  <c r="O48" i="5"/>
  <c r="P48" i="5"/>
  <c r="Q48" i="5"/>
  <c r="A49" i="5"/>
  <c r="B49" i="5"/>
  <c r="G49" i="5"/>
  <c r="J49" i="5"/>
  <c r="M49" i="5" s="1"/>
  <c r="N49" i="5"/>
  <c r="O49" i="5"/>
  <c r="P49" i="5"/>
  <c r="Q49" i="5"/>
  <c r="A50" i="5"/>
  <c r="B50" i="5"/>
  <c r="G50" i="5"/>
  <c r="J50" i="5"/>
  <c r="M50" i="5" s="1"/>
  <c r="N50" i="5"/>
  <c r="O50" i="5"/>
  <c r="P50" i="5"/>
  <c r="Q50" i="5"/>
  <c r="A51" i="5"/>
  <c r="B51" i="5"/>
  <c r="G51" i="5"/>
  <c r="J51" i="5"/>
  <c r="M51" i="5" s="1"/>
  <c r="N51" i="5"/>
  <c r="O51" i="5"/>
  <c r="P51" i="5"/>
  <c r="Q51" i="5"/>
  <c r="E52" i="5"/>
  <c r="F52" i="5"/>
  <c r="H52" i="5"/>
  <c r="I52" i="5"/>
  <c r="B2" i="4"/>
  <c r="B3" i="4"/>
  <c r="B4" i="4"/>
  <c r="B5" i="4"/>
  <c r="B6" i="4"/>
  <c r="B7" i="4"/>
  <c r="B8" i="4"/>
  <c r="K14" i="4"/>
  <c r="H15" i="4"/>
  <c r="J15" i="4"/>
  <c r="K15" i="4"/>
  <c r="L15" i="4"/>
  <c r="P15" i="4" s="1"/>
  <c r="M15" i="4"/>
  <c r="H16" i="4"/>
  <c r="I52" i="4"/>
  <c r="J16" i="4"/>
  <c r="K16" i="4"/>
  <c r="L16" i="4"/>
  <c r="P16" i="4" s="1"/>
  <c r="M16" i="4"/>
  <c r="H17" i="4"/>
  <c r="J17" i="4"/>
  <c r="K17" i="4"/>
  <c r="L17" i="4"/>
  <c r="P17" i="4" s="1"/>
  <c r="M17" i="4"/>
  <c r="H18" i="4"/>
  <c r="J18" i="4"/>
  <c r="K18" i="4"/>
  <c r="L18" i="4"/>
  <c r="P18" i="4" s="1"/>
  <c r="M18" i="4"/>
  <c r="H19" i="4"/>
  <c r="J19" i="4"/>
  <c r="K19" i="4"/>
  <c r="L19" i="4"/>
  <c r="P19" i="4" s="1"/>
  <c r="M19" i="4"/>
  <c r="H20" i="4"/>
  <c r="J20" i="4"/>
  <c r="K20" i="4"/>
  <c r="L20" i="4"/>
  <c r="P20" i="4" s="1"/>
  <c r="M20" i="4"/>
  <c r="H21" i="4"/>
  <c r="J21" i="4"/>
  <c r="K21" i="4"/>
  <c r="L21" i="4"/>
  <c r="P21" i="4" s="1"/>
  <c r="M21" i="4"/>
  <c r="H22" i="4"/>
  <c r="J22" i="4"/>
  <c r="K22" i="4"/>
  <c r="L22" i="4"/>
  <c r="P22" i="4" s="1"/>
  <c r="M22" i="4"/>
  <c r="H23" i="4"/>
  <c r="J23" i="4"/>
  <c r="K23" i="4"/>
  <c r="L23" i="4"/>
  <c r="P23" i="4" s="1"/>
  <c r="M23" i="4"/>
  <c r="H24" i="4"/>
  <c r="J24" i="4"/>
  <c r="K24" i="4"/>
  <c r="L24" i="4"/>
  <c r="P24" i="4" s="1"/>
  <c r="M24" i="4"/>
  <c r="H25" i="4"/>
  <c r="J25" i="4"/>
  <c r="K25" i="4"/>
  <c r="L25" i="4"/>
  <c r="P25" i="4" s="1"/>
  <c r="M25" i="4"/>
  <c r="H26" i="4"/>
  <c r="J26" i="4"/>
  <c r="K26" i="4"/>
  <c r="L26" i="4"/>
  <c r="P26" i="4" s="1"/>
  <c r="M26" i="4"/>
  <c r="H27" i="4"/>
  <c r="J27" i="4"/>
  <c r="K27" i="4"/>
  <c r="L27" i="4"/>
  <c r="P27" i="4" s="1"/>
  <c r="M27" i="4"/>
  <c r="H28" i="4"/>
  <c r="J28" i="4"/>
  <c r="K28" i="4"/>
  <c r="L28" i="4"/>
  <c r="P28" i="4" s="1"/>
  <c r="M28" i="4"/>
  <c r="H29" i="4"/>
  <c r="J29" i="4"/>
  <c r="K29" i="4"/>
  <c r="L29" i="4"/>
  <c r="P29" i="4" s="1"/>
  <c r="M29" i="4"/>
  <c r="H30" i="4"/>
  <c r="J30" i="4"/>
  <c r="K30" i="4"/>
  <c r="L30" i="4"/>
  <c r="P30" i="4" s="1"/>
  <c r="M30" i="4"/>
  <c r="H31" i="4"/>
  <c r="J31" i="4"/>
  <c r="K31" i="4"/>
  <c r="L31" i="4"/>
  <c r="P31" i="4" s="1"/>
  <c r="M31" i="4"/>
  <c r="H32" i="4"/>
  <c r="J32" i="4"/>
  <c r="K32" i="4"/>
  <c r="L32" i="4"/>
  <c r="P32" i="4" s="1"/>
  <c r="M32" i="4"/>
  <c r="H33" i="4"/>
  <c r="J33" i="4"/>
  <c r="K33" i="4"/>
  <c r="L33" i="4"/>
  <c r="P33" i="4" s="1"/>
  <c r="M33" i="4"/>
  <c r="H34" i="4"/>
  <c r="J34" i="4"/>
  <c r="K34" i="4"/>
  <c r="L34" i="4"/>
  <c r="P34" i="4" s="1"/>
  <c r="M34" i="4"/>
  <c r="H35" i="4"/>
  <c r="J35" i="4"/>
  <c r="K35" i="4"/>
  <c r="L35" i="4"/>
  <c r="P35" i="4" s="1"/>
  <c r="M35" i="4"/>
  <c r="H36" i="4"/>
  <c r="J36" i="4"/>
  <c r="K36" i="4"/>
  <c r="L36" i="4"/>
  <c r="P36" i="4" s="1"/>
  <c r="M36" i="4"/>
  <c r="H37" i="4"/>
  <c r="J37" i="4"/>
  <c r="K37" i="4"/>
  <c r="L37" i="4"/>
  <c r="P37" i="4" s="1"/>
  <c r="M37" i="4"/>
  <c r="H38" i="4"/>
  <c r="J38" i="4"/>
  <c r="K38" i="4"/>
  <c r="L38" i="4"/>
  <c r="P38" i="4" s="1"/>
  <c r="M38" i="4"/>
  <c r="H39" i="4"/>
  <c r="J39" i="4"/>
  <c r="K39" i="4"/>
  <c r="L39" i="4"/>
  <c r="P39" i="4" s="1"/>
  <c r="M39" i="4"/>
  <c r="H40" i="4"/>
  <c r="J40" i="4"/>
  <c r="K40" i="4"/>
  <c r="L40" i="4"/>
  <c r="P40" i="4" s="1"/>
  <c r="M40" i="4"/>
  <c r="H41" i="4"/>
  <c r="J41" i="4"/>
  <c r="K41" i="4"/>
  <c r="L41" i="4"/>
  <c r="P41" i="4" s="1"/>
  <c r="M41" i="4"/>
  <c r="H42" i="4"/>
  <c r="J42" i="4"/>
  <c r="K42" i="4"/>
  <c r="L42" i="4"/>
  <c r="P42" i="4" s="1"/>
  <c r="M42" i="4"/>
  <c r="H43" i="4"/>
  <c r="J43" i="4"/>
  <c r="K43" i="4"/>
  <c r="L43" i="4"/>
  <c r="P43" i="4" s="1"/>
  <c r="M43" i="4"/>
  <c r="H44" i="4"/>
  <c r="J44" i="4"/>
  <c r="K44" i="4"/>
  <c r="L44" i="4"/>
  <c r="P44" i="4" s="1"/>
  <c r="M44" i="4"/>
  <c r="H45" i="4"/>
  <c r="J45" i="4"/>
  <c r="K45" i="4"/>
  <c r="L45" i="4"/>
  <c r="P45" i="4" s="1"/>
  <c r="M45" i="4"/>
  <c r="H46" i="4"/>
  <c r="J46" i="4"/>
  <c r="K46" i="4"/>
  <c r="L46" i="4"/>
  <c r="P46" i="4" s="1"/>
  <c r="M46" i="4"/>
  <c r="H47" i="4"/>
  <c r="J47" i="4"/>
  <c r="K47" i="4"/>
  <c r="L47" i="4"/>
  <c r="P47" i="4" s="1"/>
  <c r="M47" i="4"/>
  <c r="H48" i="4"/>
  <c r="J48" i="4"/>
  <c r="K48" i="4"/>
  <c r="L48" i="4"/>
  <c r="P48" i="4" s="1"/>
  <c r="M48" i="4"/>
  <c r="H49" i="4"/>
  <c r="J49" i="4"/>
  <c r="K49" i="4"/>
  <c r="L49" i="4"/>
  <c r="P49" i="4" s="1"/>
  <c r="M49" i="4"/>
  <c r="H50" i="4"/>
  <c r="J50" i="4"/>
  <c r="K50" i="4"/>
  <c r="L50" i="4"/>
  <c r="P50" i="4" s="1"/>
  <c r="M50" i="4"/>
  <c r="H51" i="4"/>
  <c r="J51" i="4"/>
  <c r="K51" i="4"/>
  <c r="L51" i="4"/>
  <c r="P51" i="4" s="1"/>
  <c r="M51" i="4"/>
  <c r="E52" i="4"/>
  <c r="F52" i="4"/>
  <c r="G52" i="4"/>
  <c r="B2" i="3"/>
  <c r="B3" i="3"/>
  <c r="B4" i="3"/>
  <c r="B5" i="3"/>
  <c r="B6" i="3"/>
  <c r="B7" i="3"/>
  <c r="B8" i="3"/>
  <c r="B30" i="3"/>
  <c r="E30" i="3" s="1"/>
  <c r="F30" i="3" s="1"/>
  <c r="D25" i="3"/>
  <c r="C25" i="3"/>
  <c r="C10" i="2"/>
  <c r="C16" i="2"/>
  <c r="C19" i="2"/>
  <c r="C22" i="2"/>
  <c r="C28" i="2"/>
  <c r="D30" i="2"/>
  <c r="B31" i="2"/>
  <c r="D31" i="2"/>
  <c r="B32" i="2"/>
  <c r="D32" i="2"/>
  <c r="B36" i="2"/>
  <c r="E36" i="2" s="1"/>
  <c r="F36" i="2" s="1"/>
  <c r="B37" i="2"/>
  <c r="B38" i="2"/>
  <c r="E38" i="2" s="1"/>
  <c r="B39" i="2"/>
  <c r="B40" i="2"/>
  <c r="C47" i="2"/>
  <c r="C36" i="3" s="1"/>
  <c r="B31" i="3"/>
  <c r="C19" i="3"/>
  <c r="C26" i="3"/>
  <c r="D26" i="3"/>
  <c r="K52" i="5"/>
  <c r="E32" i="3"/>
  <c r="F32" i="3" s="1"/>
  <c r="Q14" i="5"/>
  <c r="P14" i="5"/>
  <c r="J14" i="4"/>
  <c r="L14" i="4"/>
  <c r="P14" i="4" s="1"/>
  <c r="M14" i="4"/>
  <c r="A47" i="22"/>
  <c r="G52" i="5"/>
  <c r="B39" i="20"/>
  <c r="D39" i="20" s="1"/>
  <c r="F23" i="20"/>
  <c r="F27" i="20"/>
  <c r="E17" i="20"/>
  <c r="G17" i="20" s="1"/>
  <c r="C27" i="20"/>
  <c r="H25" i="20"/>
  <c r="J25" i="20" s="1"/>
  <c r="H17" i="20"/>
  <c r="J17" i="20" s="1"/>
  <c r="E36" i="20"/>
  <c r="G36" i="20" s="1"/>
  <c r="F31" i="20"/>
  <c r="F19" i="20"/>
  <c r="F17" i="20"/>
  <c r="I15" i="20"/>
  <c r="F25" i="20"/>
  <c r="I19" i="20"/>
  <c r="E19" i="20"/>
  <c r="G19" i="20" s="1"/>
  <c r="B37" i="20"/>
  <c r="D37" i="20" s="1"/>
  <c r="I27" i="20"/>
  <c r="E25" i="20"/>
  <c r="G25" i="20" s="1"/>
  <c r="H19" i="20"/>
  <c r="J19" i="20" s="1"/>
  <c r="C19" i="20"/>
  <c r="I17" i="20"/>
  <c r="C17" i="20"/>
  <c r="F15" i="20"/>
  <c r="E29" i="20"/>
  <c r="G29" i="20" s="1"/>
  <c r="I25" i="20"/>
  <c r="C25" i="20"/>
  <c r="E15" i="20"/>
  <c r="G15" i="20" s="1"/>
  <c r="I31" i="20"/>
  <c r="E31" i="20"/>
  <c r="G31" i="20" s="1"/>
  <c r="B47" i="20"/>
  <c r="D47" i="20" s="1"/>
  <c r="I38" i="20"/>
  <c r="H35" i="20"/>
  <c r="J35" i="20" s="1"/>
  <c r="I33" i="20"/>
  <c r="B33" i="20"/>
  <c r="D33" i="20" s="1"/>
  <c r="H31" i="20"/>
  <c r="J31" i="20" s="1"/>
  <c r="C31" i="20"/>
  <c r="H23" i="20"/>
  <c r="J23" i="20" s="1"/>
  <c r="C23" i="20"/>
  <c r="H15" i="20"/>
  <c r="J15" i="20" s="1"/>
  <c r="C15" i="20"/>
  <c r="E49" i="20"/>
  <c r="G49" i="20" s="1"/>
  <c r="F43" i="20"/>
  <c r="F41" i="20"/>
  <c r="F39" i="20"/>
  <c r="E38" i="20"/>
  <c r="G38" i="20" s="1"/>
  <c r="I36" i="20"/>
  <c r="C35" i="20"/>
  <c r="E43" i="20"/>
  <c r="G43" i="20" s="1"/>
  <c r="B35" i="20"/>
  <c r="D35" i="20" s="1"/>
  <c r="E26" i="20"/>
  <c r="G26" i="20" s="1"/>
  <c r="E24" i="20"/>
  <c r="G24" i="20" s="1"/>
  <c r="E22" i="20"/>
  <c r="G22" i="20" s="1"/>
  <c r="E20" i="20"/>
  <c r="G20" i="20" s="1"/>
  <c r="E18" i="20"/>
  <c r="G18" i="20" s="1"/>
  <c r="E16" i="20"/>
  <c r="G16" i="20" s="1"/>
  <c r="E14" i="20"/>
  <c r="G14" i="20" s="1"/>
  <c r="I43" i="20"/>
  <c r="C43" i="20"/>
  <c r="E41" i="20"/>
  <c r="G41" i="20" s="1"/>
  <c r="F35" i="20"/>
  <c r="E39" i="20"/>
  <c r="G39" i="20" s="1"/>
  <c r="E47" i="20"/>
  <c r="G47" i="20" s="1"/>
  <c r="H44" i="20"/>
  <c r="J44" i="20" s="1"/>
  <c r="B43" i="20"/>
  <c r="D43" i="20" s="1"/>
  <c r="I41" i="20"/>
  <c r="C41" i="20"/>
  <c r="I39" i="20"/>
  <c r="C39" i="20"/>
  <c r="I35" i="20"/>
  <c r="H33" i="20"/>
  <c r="J33" i="20" s="1"/>
  <c r="I26" i="20"/>
  <c r="I24" i="20"/>
  <c r="I22" i="20"/>
  <c r="I20" i="20"/>
  <c r="I18" i="20"/>
  <c r="I16" i="20"/>
  <c r="I14" i="20"/>
  <c r="B42" i="20"/>
  <c r="D42" i="20" s="1"/>
  <c r="F42" i="20"/>
  <c r="C42" i="20"/>
  <c r="B46" i="20"/>
  <c r="D46" i="20" s="1"/>
  <c r="F46" i="20"/>
  <c r="F45" i="20"/>
  <c r="B32" i="20"/>
  <c r="D32" i="20" s="1"/>
  <c r="F32" i="20"/>
  <c r="C32" i="20"/>
  <c r="H32" i="20"/>
  <c r="J32" i="20" s="1"/>
  <c r="B30" i="20"/>
  <c r="D30" i="20" s="1"/>
  <c r="F30" i="20"/>
  <c r="C30" i="20"/>
  <c r="H30" i="20"/>
  <c r="J30" i="20" s="1"/>
  <c r="B13" i="20"/>
  <c r="D13" i="20" s="1"/>
  <c r="I13" i="20"/>
  <c r="F13" i="20"/>
  <c r="C13" i="20"/>
  <c r="I50" i="20"/>
  <c r="I49" i="20"/>
  <c r="C49" i="20"/>
  <c r="E44" i="20"/>
  <c r="G44" i="20" s="1"/>
  <c r="H42" i="20"/>
  <c r="J42" i="20" s="1"/>
  <c r="B40" i="20"/>
  <c r="D40" i="20" s="1"/>
  <c r="F40" i="20"/>
  <c r="C40" i="20"/>
  <c r="B34" i="20"/>
  <c r="D34" i="20" s="1"/>
  <c r="F34" i="20"/>
  <c r="C34" i="20"/>
  <c r="B28" i="20"/>
  <c r="D28" i="20" s="1"/>
  <c r="F28" i="20"/>
  <c r="C28" i="20"/>
  <c r="H28" i="20"/>
  <c r="J28" i="20" s="1"/>
  <c r="H50" i="20"/>
  <c r="J50" i="20" s="1"/>
  <c r="B49" i="20"/>
  <c r="D49" i="20" s="1"/>
  <c r="B48" i="20"/>
  <c r="D48" i="20" s="1"/>
  <c r="F48" i="20"/>
  <c r="E46" i="20"/>
  <c r="G46" i="20" s="1"/>
  <c r="E42" i="20"/>
  <c r="G42" i="20" s="1"/>
  <c r="H40" i="20"/>
  <c r="J40" i="20" s="1"/>
  <c r="B38" i="20"/>
  <c r="D38" i="20" s="1"/>
  <c r="F38" i="20"/>
  <c r="C38" i="20"/>
  <c r="H34" i="20"/>
  <c r="J34" i="20" s="1"/>
  <c r="B50" i="20"/>
  <c r="D50" i="20" s="1"/>
  <c r="F50" i="20"/>
  <c r="B44" i="20"/>
  <c r="D44" i="20" s="1"/>
  <c r="F44" i="20"/>
  <c r="C44" i="20"/>
  <c r="E40" i="20"/>
  <c r="G40" i="20" s="1"/>
  <c r="B36" i="20"/>
  <c r="D36" i="20" s="1"/>
  <c r="F36" i="20"/>
  <c r="C36" i="20"/>
  <c r="E34" i="20"/>
  <c r="G34" i="20" s="1"/>
  <c r="I32" i="20"/>
  <c r="I30" i="20"/>
  <c r="I28" i="20"/>
  <c r="H26" i="20"/>
  <c r="J26" i="20" s="1"/>
  <c r="H24" i="20"/>
  <c r="J24" i="20" s="1"/>
  <c r="H22" i="20"/>
  <c r="J22" i="20" s="1"/>
  <c r="H20" i="20"/>
  <c r="J20" i="20" s="1"/>
  <c r="H18" i="20"/>
  <c r="J18" i="20" s="1"/>
  <c r="H16" i="20"/>
  <c r="J16" i="20" s="1"/>
  <c r="H14" i="20"/>
  <c r="J14" i="20" s="1"/>
  <c r="C26" i="20"/>
  <c r="C24" i="20"/>
  <c r="C22" i="20"/>
  <c r="C20" i="20"/>
  <c r="C18" i="20"/>
  <c r="C16" i="20"/>
  <c r="C14" i="20"/>
  <c r="F26" i="20"/>
  <c r="F24" i="20"/>
  <c r="F22" i="20"/>
  <c r="F20" i="20"/>
  <c r="F18" i="20"/>
  <c r="F16" i="20"/>
  <c r="F14" i="20"/>
  <c r="B21" i="20" l="1"/>
  <c r="D21" i="20" s="1"/>
  <c r="C29" i="20"/>
  <c r="E21" i="20"/>
  <c r="G21" i="20" s="1"/>
  <c r="H29" i="20"/>
  <c r="J29" i="20" s="1"/>
  <c r="I21" i="20"/>
  <c r="E45" i="20"/>
  <c r="G45" i="20" s="1"/>
  <c r="C37" i="20"/>
  <c r="I45" i="20"/>
  <c r="H21" i="20"/>
  <c r="J21" i="20" s="1"/>
  <c r="C45" i="20"/>
  <c r="I29" i="20"/>
  <c r="F21" i="20"/>
  <c r="E37" i="20"/>
  <c r="G37" i="20" s="1"/>
  <c r="I37" i="20"/>
  <c r="F29" i="20"/>
  <c r="E13" i="20"/>
  <c r="I23" i="20"/>
  <c r="C47" i="20"/>
  <c r="B27" i="20"/>
  <c r="D27" i="20" s="1"/>
  <c r="H27" i="20"/>
  <c r="J27" i="20" s="1"/>
  <c r="C46" i="20"/>
  <c r="E50" i="20"/>
  <c r="G50" i="20" s="1"/>
  <c r="F37" i="20"/>
  <c r="H49" i="20"/>
  <c r="J49" i="20" s="1"/>
  <c r="I48" i="20"/>
  <c r="B45" i="20"/>
  <c r="D45" i="20" s="1"/>
  <c r="D51" i="20"/>
  <c r="F47" i="20"/>
  <c r="E23" i="20"/>
  <c r="G23" i="20" s="1"/>
  <c r="C48" i="20"/>
  <c r="J51" i="20"/>
  <c r="J13" i="20"/>
  <c r="H48" i="20"/>
  <c r="J48" i="20" s="1"/>
  <c r="F33" i="20"/>
  <c r="H46" i="20"/>
  <c r="J46" i="20" s="1"/>
  <c r="B41" i="20"/>
  <c r="D41" i="20" s="1"/>
  <c r="E33" i="20"/>
  <c r="G33" i="20" s="1"/>
  <c r="I47" i="20"/>
  <c r="F18" i="22"/>
  <c r="A27" i="22"/>
  <c r="A18" i="22"/>
  <c r="P52" i="5"/>
  <c r="A20" i="22"/>
  <c r="A28" i="22"/>
  <c r="A33" i="22"/>
  <c r="A16" i="22"/>
  <c r="F33" i="22"/>
  <c r="F20" i="22"/>
  <c r="F36" i="22"/>
  <c r="J52" i="5"/>
  <c r="M52" i="4"/>
  <c r="E37" i="2"/>
  <c r="E40" i="2" s="1"/>
  <c r="C44" i="2"/>
  <c r="Q52" i="5"/>
  <c r="L52" i="4"/>
  <c r="E31" i="3"/>
  <c r="C37" i="3"/>
  <c r="F29" i="3"/>
  <c r="C34" i="3"/>
  <c r="G51" i="20" l="1"/>
  <c r="G13" i="20"/>
  <c r="F38" i="2"/>
  <c r="E39" i="2"/>
  <c r="F39" i="2" s="1"/>
  <c r="F40" i="2"/>
  <c r="F37" i="2"/>
  <c r="C35" i="3"/>
  <c r="F31" i="3"/>
  <c r="E10" i="4"/>
  <c r="C48" i="2" l="1"/>
  <c r="E41" i="2"/>
  <c r="F41" i="2" s="1"/>
  <c r="E42" i="2"/>
  <c r="F42" i="2" s="1"/>
  <c r="C45" i="2"/>
  <c r="F32" i="22"/>
  <c r="A32" i="22"/>
  <c r="E12" i="22"/>
  <c r="H14" i="4"/>
  <c r="H52" i="4" s="1"/>
  <c r="C46" i="2" l="1"/>
  <c r="F10" i="5"/>
  <c r="F31" i="22" s="1"/>
  <c r="A24" i="22"/>
  <c r="E11" i="22" l="1"/>
  <c r="A31" i="22"/>
  <c r="A23" i="22" l="1"/>
  <c r="F14" i="22"/>
  <c r="F16" i="22"/>
</calcChain>
</file>

<file path=xl/comments1.xml><?xml version="1.0" encoding="utf-8"?>
<comments xmlns="http://schemas.openxmlformats.org/spreadsheetml/2006/main">
  <authors>
    <author>Alex Nguyen</author>
  </authors>
  <commentList>
    <comment ref="B2" authorId="0" shapeId="0">
      <text>
        <r>
          <rPr>
            <b/>
            <sz val="8"/>
            <color indexed="81"/>
            <rFont val="Tahoma"/>
            <family val="2"/>
          </rPr>
          <t>Insert information for all grey boxes.</t>
        </r>
      </text>
    </comment>
  </commentList>
</comments>
</file>

<file path=xl/comments2.xml><?xml version="1.0" encoding="utf-8"?>
<comments xmlns="http://schemas.openxmlformats.org/spreadsheetml/2006/main">
  <authors>
    <author>Alex Nguyen</author>
    <author>Alex N</author>
  </authors>
  <commentList>
    <comment ref="K13" authorId="0" shapeId="0">
      <text>
        <r>
          <rPr>
            <b/>
            <sz val="8"/>
            <color indexed="81"/>
            <rFont val="Tahoma"/>
            <family val="2"/>
          </rPr>
          <t>FOR WESTERN WASHINGTON, 
IF THERE IS NO CONVERSION OF NATIVE VEGETATION TO LAWN OR LANDSCAPE FOR A PARTICULAR TDA, ENTER "0"</t>
        </r>
      </text>
    </comment>
    <comment ref="L13" authorId="1" shapeId="0">
      <text>
        <r>
          <rPr>
            <b/>
            <sz val="8"/>
            <color indexed="81"/>
            <rFont val="Tahoma"/>
            <family val="2"/>
          </rPr>
          <t>FOR WESTERN WASHINGTON, INPUT "YES" OR "NO"</t>
        </r>
      </text>
    </comment>
    <comment ref="R13" authorId="1" shapeId="0">
      <text>
        <r>
          <rPr>
            <b/>
            <sz val="8"/>
            <color indexed="81"/>
            <rFont val="Tahoma"/>
            <family val="2"/>
          </rPr>
          <t>Some examples of things to note are:
Does any part of the TDA discharge to a flow control exempt water body.  How much effective impervious surface area would need flow control as a result?
Did the designer get approval from the Demonstrative Approach Team to use an alternative flow control standard in the TDA?
Is there an Ecology approved basin plan might change the flow control requirements for the TDA?</t>
        </r>
      </text>
    </comment>
  </commentList>
</comments>
</file>

<file path=xl/sharedStrings.xml><?xml version="1.0" encoding="utf-8"?>
<sst xmlns="http://schemas.openxmlformats.org/spreadsheetml/2006/main" count="499" uniqueCount="325">
  <si>
    <t>Description</t>
  </si>
  <si>
    <t>Decision Response</t>
  </si>
  <si>
    <t>Minimum Requirements</t>
  </si>
  <si>
    <t>MR #</t>
  </si>
  <si>
    <t>Runoff Treatment (quality)</t>
  </si>
  <si>
    <t>Flow Control (Quantity)</t>
  </si>
  <si>
    <t>Wetland Protection</t>
  </si>
  <si>
    <t>Operations and Maintenance</t>
  </si>
  <si>
    <t>Stormwater Planning</t>
  </si>
  <si>
    <t>Construction Stormwater Pollution</t>
  </si>
  <si>
    <t>Source Control of Pollutants</t>
  </si>
  <si>
    <t>Maintaining the Natural Drainage</t>
  </si>
  <si>
    <t>Incorporating Watershed-Based/Basin</t>
  </si>
  <si>
    <t xml:space="preserve"> </t>
  </si>
  <si>
    <t>Land Disturbing Activity</t>
  </si>
  <si>
    <t>Project Area</t>
  </si>
  <si>
    <t>New impervious surface added to Project</t>
  </si>
  <si>
    <t>New PGIS added to Project</t>
  </si>
  <si>
    <t>Existing PGIS</t>
  </si>
  <si>
    <t>New PGIS</t>
  </si>
  <si>
    <t>Replaced PGIS</t>
  </si>
  <si>
    <t>Conversion of Native Vegetation to PGPS</t>
  </si>
  <si>
    <t>TDA Description</t>
  </si>
  <si>
    <t>Area Totals for Project</t>
  </si>
  <si>
    <t>Existing Impervious Surface</t>
  </si>
  <si>
    <t>New Impervious Surface</t>
  </si>
  <si>
    <t>Replaced Impervious Surface</t>
  </si>
  <si>
    <t xml:space="preserve">Conversion of Native Vegetation to Lawn or Landscaped </t>
  </si>
  <si>
    <t>Comments</t>
  </si>
  <si>
    <t>Incorporating Watershed-Based /Basin</t>
  </si>
  <si>
    <t>***See Highway Runoff Manual 3-3.6.3 for MGSFlood modeling guidance.</t>
  </si>
  <si>
    <t>Begin MP</t>
  </si>
  <si>
    <t>WIN:</t>
  </si>
  <si>
    <t>New impervious ≥ 5,000 sq. ft AND (New Impervious surface) ≥ 1/2 (Exist Impervious surface)</t>
  </si>
  <si>
    <t>Summary of All Minimum Requirements:</t>
  </si>
  <si>
    <t>Land disturbing activity for the Project</t>
  </si>
  <si>
    <t>New impervious surfaces add 50% or more to the existing impervious surfaces within the Project limit</t>
  </si>
  <si>
    <t>For non-road-related Projects, proposed value of improvements greater than replacement value</t>
  </si>
  <si>
    <t>New PGIS add 50% or more to the existing PGIS within the Project limit</t>
  </si>
  <si>
    <t>Color Key</t>
  </si>
  <si>
    <t>Instructions:</t>
  </si>
  <si>
    <t>Grey Cells Are User Input Values And Info</t>
  </si>
  <si>
    <t>Yellow Cells Are Design Outcome And Critical Items Done By Spreadsheet</t>
  </si>
  <si>
    <t xml:space="preserve">Green Cells Are Automatic Calculations Done By Spreadsheet </t>
  </si>
  <si>
    <t>Project Title:</t>
  </si>
  <si>
    <t>Is this project a "non-road-related" project?  (See HRM Glossary for definition)</t>
  </si>
  <si>
    <t>PIN(s):</t>
  </si>
  <si>
    <r>
      <t xml:space="preserve">The </t>
    </r>
    <r>
      <rPr>
        <b/>
        <u/>
        <sz val="10"/>
        <rFont val="Arial"/>
        <family val="2"/>
      </rPr>
      <t>Project Title</t>
    </r>
    <r>
      <rPr>
        <b/>
        <sz val="10"/>
        <rFont val="Arial"/>
        <family val="2"/>
      </rPr>
      <t xml:space="preserve"> naming convention should follow:</t>
    </r>
  </si>
  <si>
    <r>
      <t>Total Project Area (ft</t>
    </r>
    <r>
      <rPr>
        <vertAlign val="superscript"/>
        <sz val="10"/>
        <rFont val="Arial"/>
        <family val="2"/>
      </rPr>
      <t>2</t>
    </r>
    <r>
      <rPr>
        <sz val="10"/>
        <rFont val="Arial"/>
        <family val="2"/>
      </rPr>
      <t>)</t>
    </r>
  </si>
  <si>
    <r>
      <t>≥ 2,000  ft</t>
    </r>
    <r>
      <rPr>
        <vertAlign val="superscript"/>
        <sz val="10"/>
        <rFont val="Arial"/>
        <family val="2"/>
      </rPr>
      <t>2</t>
    </r>
  </si>
  <si>
    <r>
      <t>≥ 7,000  ft</t>
    </r>
    <r>
      <rPr>
        <vertAlign val="superscript"/>
        <sz val="10"/>
        <rFont val="Arial"/>
        <family val="2"/>
      </rPr>
      <t>2</t>
    </r>
  </si>
  <si>
    <r>
      <t>≥ 5,000  ft</t>
    </r>
    <r>
      <rPr>
        <vertAlign val="superscript"/>
        <sz val="10"/>
        <rFont val="Arial"/>
        <family val="2"/>
      </rPr>
      <t>2</t>
    </r>
  </si>
  <si>
    <r>
      <t>≥ 32,670 ft</t>
    </r>
    <r>
      <rPr>
        <vertAlign val="superscript"/>
        <sz val="10"/>
        <rFont val="Arial"/>
        <family val="2"/>
      </rPr>
      <t>2</t>
    </r>
    <r>
      <rPr>
        <sz val="10"/>
        <rFont val="Arial"/>
        <family val="2"/>
      </rPr>
      <t xml:space="preserve"> (3/4  acres)</t>
    </r>
  </si>
  <si>
    <t>WSDOT Region:</t>
  </si>
  <si>
    <t>HRM Minimum Requirements</t>
  </si>
  <si>
    <t>Design Manual Used:</t>
  </si>
  <si>
    <t>Manual Publication Year:</t>
  </si>
  <si>
    <t>If RT needed, what is ADT of roadway in TDA?  (ADT)</t>
  </si>
  <si>
    <r>
      <t>Project Area (ft</t>
    </r>
    <r>
      <rPr>
        <b/>
        <vertAlign val="superscript"/>
        <sz val="10"/>
        <rFont val="Arial"/>
        <family val="2"/>
      </rPr>
      <t>2</t>
    </r>
    <r>
      <rPr>
        <b/>
        <sz val="10"/>
        <rFont val="Arial"/>
        <family val="2"/>
      </rPr>
      <t>)</t>
    </r>
  </si>
  <si>
    <r>
      <t>Threshold Area (ft</t>
    </r>
    <r>
      <rPr>
        <b/>
        <vertAlign val="superscript"/>
        <sz val="10"/>
        <rFont val="Arial"/>
        <family val="2"/>
      </rPr>
      <t>2</t>
    </r>
    <r>
      <rPr>
        <b/>
        <sz val="10"/>
        <rFont val="Arial"/>
        <family val="2"/>
      </rPr>
      <t>)</t>
    </r>
  </si>
  <si>
    <t>≥ 5,000</t>
  </si>
  <si>
    <r>
      <t xml:space="preserve">≥ 32,670 </t>
    </r>
    <r>
      <rPr>
        <vertAlign val="superscript"/>
        <sz val="10"/>
        <rFont val="Arial"/>
        <family val="2"/>
      </rPr>
      <t xml:space="preserve"> </t>
    </r>
    <r>
      <rPr>
        <sz val="10"/>
        <rFont val="Arial"/>
        <family val="2"/>
      </rPr>
      <t>(3/4 acres)</t>
    </r>
  </si>
  <si>
    <t>New PGIS ≥ 5,000     AND (New PGIS) ≥ 1/2 (Exist PGIS)</t>
  </si>
  <si>
    <t>(New PGIS + replaced PGIS) ≥ 5,000   AND (Proposed value of improvements) ≥ 1/2 (replacement value of existing site)</t>
  </si>
  <si>
    <r>
      <t>Replaced PGIS                     Area (ft</t>
    </r>
    <r>
      <rPr>
        <b/>
        <vertAlign val="superscript"/>
        <sz val="10"/>
        <rFont val="Arial"/>
        <family val="2"/>
      </rPr>
      <t>2</t>
    </r>
    <r>
      <rPr>
        <b/>
        <sz val="10"/>
        <rFont val="Arial"/>
        <family val="2"/>
      </rPr>
      <t>)</t>
    </r>
  </si>
  <si>
    <r>
      <t>Non-Effective PGIS                       Area (ft</t>
    </r>
    <r>
      <rPr>
        <b/>
        <vertAlign val="superscript"/>
        <sz val="10"/>
        <rFont val="Arial"/>
        <family val="2"/>
      </rPr>
      <t>2</t>
    </r>
    <r>
      <rPr>
        <b/>
        <sz val="10"/>
        <rFont val="Arial"/>
        <family val="2"/>
      </rPr>
      <t>)</t>
    </r>
  </si>
  <si>
    <r>
      <t>Effective PGIS                      Area (ft</t>
    </r>
    <r>
      <rPr>
        <b/>
        <vertAlign val="superscript"/>
        <sz val="10"/>
        <rFont val="Arial"/>
        <family val="2"/>
      </rPr>
      <t>2</t>
    </r>
    <r>
      <rPr>
        <b/>
        <sz val="10"/>
        <rFont val="Arial"/>
        <family val="2"/>
      </rPr>
      <t>)</t>
    </r>
  </si>
  <si>
    <r>
      <t>Reverted Impervious Surface**  Area (ft</t>
    </r>
    <r>
      <rPr>
        <b/>
        <vertAlign val="superscript"/>
        <sz val="10"/>
        <rFont val="Arial"/>
        <family val="2"/>
      </rPr>
      <t>2</t>
    </r>
    <r>
      <rPr>
        <b/>
        <sz val="10"/>
        <rFont val="Arial"/>
        <family val="2"/>
      </rPr>
      <t>)</t>
    </r>
  </si>
  <si>
    <r>
      <t xml:space="preserve"> Conversion of Native Vegetation to Lawn or Landscape per TDA Area (ft</t>
    </r>
    <r>
      <rPr>
        <b/>
        <vertAlign val="superscript"/>
        <sz val="10"/>
        <rFont val="Arial"/>
        <family val="2"/>
      </rPr>
      <t>2</t>
    </r>
    <r>
      <rPr>
        <b/>
        <sz val="10"/>
        <rFont val="Arial"/>
        <family val="2"/>
      </rPr>
      <t>)</t>
    </r>
  </si>
  <si>
    <r>
      <t>New Impervious Surface         Area (ft</t>
    </r>
    <r>
      <rPr>
        <b/>
        <vertAlign val="superscript"/>
        <sz val="10"/>
        <rFont val="Arial"/>
        <family val="2"/>
      </rPr>
      <t>2</t>
    </r>
    <r>
      <rPr>
        <b/>
        <sz val="10"/>
        <rFont val="Arial"/>
        <family val="2"/>
      </rPr>
      <t>)</t>
    </r>
  </si>
  <si>
    <r>
      <t xml:space="preserve"> Net-New Impervious Surface                     Area (ft</t>
    </r>
    <r>
      <rPr>
        <b/>
        <vertAlign val="superscript"/>
        <sz val="10"/>
        <rFont val="Arial"/>
        <family val="2"/>
      </rPr>
      <t>2</t>
    </r>
    <r>
      <rPr>
        <b/>
        <sz val="10"/>
        <rFont val="Arial"/>
        <family val="2"/>
      </rPr>
      <t>)</t>
    </r>
  </si>
  <si>
    <r>
      <t xml:space="preserve"> Replaced Impervious Surface                    Area (ft</t>
    </r>
    <r>
      <rPr>
        <b/>
        <vertAlign val="superscript"/>
        <sz val="10"/>
        <rFont val="Arial"/>
        <family val="2"/>
      </rPr>
      <t>2</t>
    </r>
    <r>
      <rPr>
        <b/>
        <sz val="10"/>
        <rFont val="Arial"/>
        <family val="2"/>
      </rPr>
      <t>)</t>
    </r>
  </si>
  <si>
    <r>
      <t>Non-Effective Impervious Surface                         Area (ft</t>
    </r>
    <r>
      <rPr>
        <b/>
        <vertAlign val="superscript"/>
        <sz val="10"/>
        <rFont val="Arial"/>
        <family val="2"/>
      </rPr>
      <t>2</t>
    </r>
    <r>
      <rPr>
        <b/>
        <sz val="10"/>
        <rFont val="Arial"/>
        <family val="2"/>
      </rPr>
      <t>)</t>
    </r>
  </si>
  <si>
    <r>
      <t>Effective Impervious Surface                          Area (ft</t>
    </r>
    <r>
      <rPr>
        <b/>
        <vertAlign val="superscript"/>
        <sz val="10"/>
        <rFont val="Arial"/>
        <family val="2"/>
      </rPr>
      <t>2</t>
    </r>
    <r>
      <rPr>
        <b/>
        <sz val="10"/>
        <rFont val="Arial"/>
        <family val="2"/>
      </rPr>
      <t>)</t>
    </r>
  </si>
  <si>
    <t>Increase of 0.1 cfs in 100-year Recurrence Interval Flow for TDA?***                 (Yes/No)</t>
  </si>
  <si>
    <t>FC Needed for TDA based on Effective Impervious surface threshold?                      (Yes/No)</t>
  </si>
  <si>
    <t>FC needed for TDA based on Native Vegetation Conversion?                     (Yes/No)</t>
  </si>
  <si>
    <t>FC needed for TDA based on 0.1 cfs increase in flow?                                          (Yes/No)</t>
  </si>
  <si>
    <r>
      <t>New PGIS                   Area (ft</t>
    </r>
    <r>
      <rPr>
        <b/>
        <vertAlign val="superscript"/>
        <sz val="10"/>
        <rFont val="Arial"/>
        <family val="2"/>
      </rPr>
      <t>2</t>
    </r>
    <r>
      <rPr>
        <b/>
        <sz val="10"/>
        <rFont val="Arial"/>
        <family val="2"/>
      </rPr>
      <t>)</t>
    </r>
  </si>
  <si>
    <r>
      <t xml:space="preserve">RT  needed for TDA based on Effective PGIS?                                </t>
    </r>
    <r>
      <rPr>
        <b/>
        <i/>
        <sz val="10"/>
        <rFont val="Arial"/>
        <family val="2"/>
      </rPr>
      <t>Flow Chart Step 7</t>
    </r>
    <r>
      <rPr>
        <b/>
        <sz val="10"/>
        <rFont val="Arial"/>
        <family val="2"/>
      </rPr>
      <t xml:space="preserve">                                          (Yes/No)</t>
    </r>
  </si>
  <si>
    <r>
      <t xml:space="preserve">RT needed for TDA based on PGPS?                                              </t>
    </r>
    <r>
      <rPr>
        <b/>
        <i/>
        <sz val="10"/>
        <rFont val="Arial"/>
        <family val="2"/>
      </rPr>
      <t>Flow Chart Step 7</t>
    </r>
    <r>
      <rPr>
        <b/>
        <sz val="10"/>
        <rFont val="Arial"/>
        <family val="2"/>
      </rPr>
      <t xml:space="preserve">                               (Yes/No)                   </t>
    </r>
  </si>
  <si>
    <t>Enhanced RT or Basic RT?                    (Enhanced/Basic)</t>
  </si>
  <si>
    <t>Oil Control                  (Yes/No)</t>
  </si>
  <si>
    <t>Phosphorus Control?               (Yes/No)</t>
  </si>
  <si>
    <t>New and replace impervious surfaces added to Project</t>
  </si>
  <si>
    <t>(New impervious + replaced impervious) ≥ 5,000 sq. ft  AND (Proposed value of improvements) ≥ 1/2 (replacement value of existing site)</t>
  </si>
  <si>
    <t>Conversion of native vegetation to lawn or landscaped area</t>
  </si>
  <si>
    <t>Threshold Area Triggers</t>
  </si>
  <si>
    <t>Is Roadway inside Urban Growth Area? (Yes/No)</t>
  </si>
  <si>
    <t>NO</t>
  </si>
  <si>
    <t>Purpose:</t>
  </si>
  <si>
    <t>Hwy(SR xxx, I xxx, US xxx)  /  Project physical location &amp; Phase - Type of work  MP to MP</t>
  </si>
  <si>
    <t>Conversion of Native Vegetation to Pasture</t>
  </si>
  <si>
    <r>
      <t>≥ 108,900 ft</t>
    </r>
    <r>
      <rPr>
        <vertAlign val="superscript"/>
        <sz val="10"/>
        <rFont val="Arial"/>
        <family val="2"/>
      </rPr>
      <t>2</t>
    </r>
    <r>
      <rPr>
        <sz val="10"/>
        <rFont val="Arial"/>
        <family val="2"/>
      </rPr>
      <t xml:space="preserve"> (2.5  acres)</t>
    </r>
  </si>
  <si>
    <t>Conversion of native vegetation to pasture</t>
  </si>
  <si>
    <t>YES</t>
  </si>
  <si>
    <r>
      <t>RT needed for TDA?                          PGIS Area (ft</t>
    </r>
    <r>
      <rPr>
        <b/>
        <vertAlign val="superscript"/>
        <sz val="10"/>
        <rFont val="Arial"/>
        <family val="2"/>
      </rPr>
      <t>2</t>
    </r>
    <r>
      <rPr>
        <b/>
        <sz val="10"/>
        <rFont val="Arial"/>
        <family val="2"/>
      </rPr>
      <t>)</t>
    </r>
  </si>
  <si>
    <t xml:space="preserve">Is this project in western Washington? </t>
  </si>
  <si>
    <t xml:space="preserve">                      Is this project a "non-road-related" project?  (See HRM Glossary for definition)   </t>
  </si>
  <si>
    <t xml:space="preserve">      Is this project in western Washington? </t>
  </si>
  <si>
    <r>
      <t>FC needed for TDA?                                Converted Pervious Surfaces Area (ft</t>
    </r>
    <r>
      <rPr>
        <b/>
        <vertAlign val="superscript"/>
        <sz val="10"/>
        <rFont val="Arial"/>
        <family val="2"/>
      </rPr>
      <t>2</t>
    </r>
    <r>
      <rPr>
        <b/>
        <sz val="10"/>
        <rFont val="Arial"/>
        <family val="2"/>
      </rPr>
      <t>)</t>
    </r>
  </si>
  <si>
    <r>
      <t>FC needed for TDA?                                Effective Impervious     Area (ft</t>
    </r>
    <r>
      <rPr>
        <b/>
        <vertAlign val="superscript"/>
        <sz val="10"/>
        <rFont val="Arial"/>
        <family val="2"/>
      </rPr>
      <t>2</t>
    </r>
    <r>
      <rPr>
        <b/>
        <sz val="10"/>
        <rFont val="Arial"/>
        <family val="2"/>
      </rPr>
      <t>)</t>
    </r>
  </si>
  <si>
    <t>Column1</t>
  </si>
  <si>
    <r>
      <t>Converted PGPS                 Area (ft</t>
    </r>
    <r>
      <rPr>
        <b/>
        <vertAlign val="superscript"/>
        <sz val="10"/>
        <rFont val="Arial"/>
        <family val="2"/>
      </rPr>
      <t>2</t>
    </r>
    <r>
      <rPr>
        <b/>
        <sz val="10"/>
        <rFont val="Arial"/>
        <family val="2"/>
      </rPr>
      <t>)</t>
    </r>
  </si>
  <si>
    <r>
      <t>RT needed for TDA? Converted PGPS Area (ft</t>
    </r>
    <r>
      <rPr>
        <b/>
        <vertAlign val="superscript"/>
        <sz val="10"/>
        <rFont val="Arial"/>
        <family val="2"/>
      </rPr>
      <t>2</t>
    </r>
    <r>
      <rPr>
        <b/>
        <sz val="10"/>
        <rFont val="Arial"/>
        <family val="2"/>
      </rPr>
      <t>)</t>
    </r>
  </si>
  <si>
    <t>Job Number:</t>
  </si>
  <si>
    <t>NOTE:  The spreadsheet version number is shown as a footnote on the printout of each sheet.  See the HRM revisions website at http://www.wsdot.wa.gov/Environment/WaterQuality/Runoff/HighwayRunoffManual.htm for the current version number being used.</t>
  </si>
  <si>
    <t>Combined Stormwater Treatment Wetland/Detention Pond</t>
  </si>
  <si>
    <t xml:space="preserve">Start at the tab "Step 1 through Step 4" and Input information into grey unlocked cells.  Read the instructions in the yellow boxes at the bottom of the tab. </t>
  </si>
  <si>
    <t>Does the project have retrofit requirements for discharges to Puget Sound?</t>
  </si>
  <si>
    <t>Are there any existing runoff treatment Stormwater BMPs within the project limits?</t>
  </si>
  <si>
    <t xml:space="preserve">                             Refer to HRM Figure 3-3 Step 7</t>
  </si>
  <si>
    <r>
      <t>HRM</t>
    </r>
    <r>
      <rPr>
        <b/>
        <sz val="10"/>
        <rFont val="Arial"/>
        <family val="2"/>
      </rPr>
      <t xml:space="preserve"> Figure 3-1 Step #</t>
    </r>
  </si>
  <si>
    <t>See HRM Figure 3-1  for complete threshold.  Non-road-related project generally refers to rest area, ferry terminals, and maintenance facility Projects.</t>
  </si>
  <si>
    <t>HRM Figure 3-2 Step #</t>
  </si>
  <si>
    <t>See HRM Figure 3-1 for complete threshold.  Non-road-related Project generally refers to rest area, ferry terminals, and maintenance facility projects.</t>
  </si>
  <si>
    <t xml:space="preserve">       Refer to HRM Figure 3-3 Step 8</t>
  </si>
  <si>
    <t>acres</t>
  </si>
  <si>
    <t>State Route</t>
  </si>
  <si>
    <t>016A</t>
  </si>
  <si>
    <t>097A</t>
  </si>
  <si>
    <t>101A</t>
  </si>
  <si>
    <t>Spreadsheet Version</t>
  </si>
  <si>
    <t>Natural Dispersion</t>
  </si>
  <si>
    <t>Engineered Dispersion</t>
  </si>
  <si>
    <t>Infiltration Pond</t>
  </si>
  <si>
    <t>Infiltration Vault</t>
  </si>
  <si>
    <t>Bioinfiltration Pond (EW only)</t>
  </si>
  <si>
    <t>Drywell</t>
  </si>
  <si>
    <t>VFS</t>
  </si>
  <si>
    <t>CAVFS</t>
  </si>
  <si>
    <t>CABS</t>
  </si>
  <si>
    <t>Continuous Inflow CABS</t>
  </si>
  <si>
    <t>Wet Biofiltration Swale</t>
  </si>
  <si>
    <t>Continuous Inflow Biofiltration Swale</t>
  </si>
  <si>
    <t>Biofiltration Swale</t>
  </si>
  <si>
    <t>Infiltration Trench</t>
  </si>
  <si>
    <t>Media Filter Drain Type 1</t>
  </si>
  <si>
    <t>Media Filter Drain Type 2</t>
  </si>
  <si>
    <t>Media Filter Drain Type 3</t>
  </si>
  <si>
    <t>Media Filter Drain Type 4</t>
  </si>
  <si>
    <t>Media Filter Drain Type 5</t>
  </si>
  <si>
    <t>Media Filter Drain Type 6</t>
  </si>
  <si>
    <t>Media Filter Drain Type 7</t>
  </si>
  <si>
    <t>Bioretention Area</t>
  </si>
  <si>
    <t>Wet Pond</t>
  </si>
  <si>
    <t>Combined Wet/Detention Pond</t>
  </si>
  <si>
    <t>Constructed Stormwater Treatment Wetland</t>
  </si>
  <si>
    <t>Detention Pond</t>
  </si>
  <si>
    <t>Oil Containment Boom</t>
  </si>
  <si>
    <t>Natural Depression Storage</t>
  </si>
  <si>
    <t>Wet Pond (Large)</t>
  </si>
  <si>
    <t>Category 1 BMP - Detention Vault</t>
  </si>
  <si>
    <t>Category 1 BMP - Wet Vault</t>
  </si>
  <si>
    <t>Category 1 BMP - Sand Filter Vault</t>
  </si>
  <si>
    <t>Category 1 BMP - Combined Wet/Detention Vault</t>
  </si>
  <si>
    <t>Category 1 BMP - Detention Tank</t>
  </si>
  <si>
    <t>Category 1 BMP - Sand Filter Basin</t>
  </si>
  <si>
    <t>Category 1 BMP - Linear Sand Filter</t>
  </si>
  <si>
    <t>Category 1 BMP - Proprietary BMP</t>
  </si>
  <si>
    <t>Category 1 BMP - Baffle Type (API) Oil/Water Separator</t>
  </si>
  <si>
    <t>Category 1 BMP - Coalescing Plate Oil/Water Separator</t>
  </si>
  <si>
    <t>Category 1 BMP - Treatment Train Combination for phosphorus removal</t>
  </si>
  <si>
    <t>Category 1 BMP - Treatment Train Combination for dissolved metals removal</t>
  </si>
  <si>
    <t>Stormwater BMP Type</t>
  </si>
  <si>
    <t>End    MP</t>
  </si>
  <si>
    <t>Region:</t>
  </si>
  <si>
    <t>PIN:</t>
  </si>
  <si>
    <t>CN WIN:</t>
  </si>
  <si>
    <t>CN Contract Number:</t>
  </si>
  <si>
    <t>SubstantiallyCompleteOperationallyComplete Date:</t>
  </si>
  <si>
    <t>CNPhaseEndPlanned Date:</t>
  </si>
  <si>
    <t>CNPhaseEndActual Date:</t>
  </si>
  <si>
    <t>CN PE:</t>
  </si>
  <si>
    <t>Is this an existing BMP to be modified by project or is this a new BMP?</t>
  </si>
  <si>
    <t>List the amount of Effective Impervious Surface (flow control) mitigated by the new or modified BMP                       (Acres)</t>
  </si>
  <si>
    <t>If this is an existing BMP being modified, please describe the proposed modification</t>
  </si>
  <si>
    <t>TDA       Name</t>
  </si>
  <si>
    <t>Is the project within the WSDOT NPDES permit area?</t>
  </si>
  <si>
    <t>Are there any existing flow control stormwater BMPs within the project limits?</t>
  </si>
  <si>
    <t>** Input zero into this column if the reverted impervious surface does not meet the reversion requirements per HRM 4-3.5.1.</t>
  </si>
  <si>
    <t>TDA Name</t>
  </si>
  <si>
    <t>Required amount of applicable replaced impervious surface needing flow control per TDA                                          Area (ft2)</t>
  </si>
  <si>
    <t>Amount of applicable replaced impervious surface receiving flow control per TDA                                                                 Area (ft2)</t>
  </si>
  <si>
    <t>Amount of applicable replaced impervious surface not receiving flow control per TDA                                                               Area (ft2)</t>
  </si>
  <si>
    <t>Required amount of applicable PGIS needing flow control per TDA                                          Area (ft2)</t>
  </si>
  <si>
    <t>Amount of applicable replaced PGIS receiving flow control per TDA                                                                 Area (ft2)</t>
  </si>
  <si>
    <t>Amount of applicable replaced PGIS not receiving flow control per TDA                                                               Area (ft2)</t>
  </si>
  <si>
    <t>OFFSITE IN-KIND MITIGATION FORM</t>
  </si>
  <si>
    <t>Are the replaced Impervious surfaces applicable to the project per HRM Figure 3-2 Step 5?</t>
  </si>
  <si>
    <t>Are the replaced PGIS applicable to the project per HRM Figure 3-2 Step 6?</t>
  </si>
  <si>
    <r>
      <t xml:space="preserve">Are the </t>
    </r>
    <r>
      <rPr>
        <b/>
        <u/>
        <sz val="10"/>
        <rFont val="Arial"/>
        <family val="2"/>
      </rPr>
      <t>replaced PGIS</t>
    </r>
    <r>
      <rPr>
        <b/>
        <sz val="10"/>
        <rFont val="Arial"/>
        <family val="2"/>
      </rPr>
      <t xml:space="preserve"> applicable to the project per HRM Figure 3-2 Step 6?</t>
    </r>
  </si>
  <si>
    <r>
      <t xml:space="preserve">Are the </t>
    </r>
    <r>
      <rPr>
        <b/>
        <u/>
        <sz val="10"/>
        <rFont val="Arial"/>
        <family val="2"/>
      </rPr>
      <t>replaced Impervious</t>
    </r>
    <r>
      <rPr>
        <b/>
        <sz val="10"/>
        <rFont val="Arial"/>
        <family val="2"/>
      </rPr>
      <t xml:space="preserve"> surfaces applicable to the project per HRM Figure 3-2 Step 5?</t>
    </r>
  </si>
  <si>
    <t>Was there any retrofitting of existing impervious surfaces and/or existing PGIS done by the project (including offsite in-kind retrofitting)?</t>
  </si>
  <si>
    <t>Retrofit Definitions</t>
  </si>
  <si>
    <t>PROJECT TRIGGERED RETROFIT = WSDOT projects that have applicable replaced impervious surface and/or replaced PGIS requirements fall in the category of Project Triggered Retrofits.  Applicability of</t>
  </si>
  <si>
    <t>replaced impervious surfaces and replaced PGIS are determined in HRM Figure 3-1 Step 4 and HRM Figure 3-2 Step 6.  Additionally, projects in Western Washington (NW and</t>
  </si>
  <si>
    <t xml:space="preserve">OPPORTUNITY BASED RETROFIT = WSDOT projects that provide treatment and/or flow control to existing impervious surfaces and/or existing PGIS that do not require a project triggered retrofit. </t>
  </si>
  <si>
    <t>Olympic Regions) that discharge to Puget Sound and have more than 5,000 ft2 of new impervious surface fall in the category of Project Triggered Retrofits for any existing</t>
  </si>
  <si>
    <t>http://www.wsdot.wa.gov/Environment/WaterQuality/Runoff/HighwayRunoffManual.htm</t>
  </si>
  <si>
    <t>existing impervious surfaces that require retrofit per the Retrofit Cost Effectiveness and Feasibility (RCEF) analysis. For details on the RCEF analysis, see the below link:</t>
  </si>
  <si>
    <t xml:space="preserve">PROJECT TRIGGERED AND OPPORTUNITY BASED RETROFIT = WSDOT projects that have both project triggered retrofit requirements and opportunity based retrofits.  An example of this is when a WSDOT project determines </t>
  </si>
  <si>
    <t xml:space="preserve">project office provides decides to provide runoff treatment to the existing PGIS since it would be too hard to separate the required replaced PGIS from the existing PGIS.  The additional existing PGIS </t>
  </si>
  <si>
    <t>would be the opportunity based retrofit.</t>
  </si>
  <si>
    <t xml:space="preserve">the replaced PGIS is applicable and provides runoff treatment for replaced PGIS.  When capturing PGIS, the curb and gutter captures more existing PGIS than just the required replaced PGIS.  The </t>
  </si>
  <si>
    <t xml:space="preserve">This spreadsheet is a companion to the WSDOT 2014 Highway Runoff Manual (HRM) and is used to determine a given Project's Minimum Requirements as well as specific requirements for each TDA (where applicable).  It is required for the preparation of WSDOT Hydraulic Reports and helps the designer gather information needed for the Stormwater Design NEPA/SEPA Documentation Checklist used for a Project's environmental documentation.  </t>
  </si>
  <si>
    <t>If necessary, on the "Step 7 RT" tab, input information into grey unlocked cells.  Read the information in the yellow boxes for each TDA that needs runoff treatment.</t>
  </si>
  <si>
    <t xml:space="preserve">If necessary, on the "Step 5 and 6" tab, input information into grey unlocked cells.  Read the instructions in the yellow boxes at the bottom of the tab.  </t>
  </si>
  <si>
    <t>If necessary, on the "Step 8" tab, input information into grey unlocked cells.  Read the information in the yellow boxes for each TDA that needs flow control.</t>
  </si>
  <si>
    <t>Fill out the information asked on the "Level of Retrofit" tab.  See HRM 3-4.1 for more details on where and when retrofit requirements and opportunities occur on WSDOT projects.</t>
  </si>
  <si>
    <t>Fill out the information asked on the "Offsite_In-kind_Mitigation" tab if the TDA is providing flow control for the applicable replaced impervious surface or replaced PGIS obligation or flow control volume obligation using an offsite in-kind location.  See HRM 3-4.3 for more information.</t>
  </si>
  <si>
    <r>
      <t xml:space="preserve">The tabs "Step 1 through Step 4", "Step 5 and 6", "Step 7 RT", and "Step 8 FC" refer to the </t>
    </r>
    <r>
      <rPr>
        <b/>
        <i/>
        <sz val="10"/>
        <rFont val="Arial"/>
        <family val="2"/>
      </rPr>
      <t>HRM</t>
    </r>
    <r>
      <rPr>
        <b/>
        <sz val="10"/>
        <rFont val="Arial"/>
        <family val="2"/>
      </rPr>
      <t xml:space="preserve"> Figures 3.1 - 3.3.    The tabs "Level of Retrofit" and "Offsite_In-kind_Mitigation" refer to the </t>
    </r>
    <r>
      <rPr>
        <b/>
        <i/>
        <sz val="10"/>
        <rFont val="Arial"/>
        <family val="2"/>
      </rPr>
      <t>HRM</t>
    </r>
    <r>
      <rPr>
        <b/>
        <sz val="10"/>
        <rFont val="Arial"/>
        <family val="2"/>
      </rPr>
      <t xml:space="preserve"> Chapter 3-4.</t>
    </r>
  </si>
  <si>
    <t>If retrofitting existing impervious surfaces, list the amount of existing impervious surface mitigated by the new or modified BMP for flow control      (Acres)</t>
  </si>
  <si>
    <t>Were any new permanent stormwater BMPs constructed by the project OR were any existing stormwater BMPs modified by the project?</t>
  </si>
  <si>
    <t xml:space="preserve">STAND-ALONE RETROFIT = WSDOT I-4 stormwater retrofit program projects that provide stormwater retrofits for segments of WSDOT highways. </t>
  </si>
  <si>
    <t>The HRM has been deemed equivalent to Ecology's Stormwater Management Manuals for Eastern and Western WA.  However, numeric references to chapters and minimum requirements in this spreadsheet are specific to the HRM and differ in naming from Ecology's manuals.   Please contact the WSDOT HQ Hydraulics Office if you have any questions or comments about this spreadsheet.</t>
  </si>
  <si>
    <t>For WSDOT projects, email completed files to Alex Nguyen of WSDOT's HQ Hydraulics Office at nguyeal@wsdot.wa.gov for NPDES Permit tracking purposes.</t>
  </si>
  <si>
    <t xml:space="preserve">List the new WSDOT Feature Number (existing BMPs that will be modified by the project will be given a new Feature Number) </t>
  </si>
  <si>
    <t>Is this an existing BMP going to be modified or completely removed by project?</t>
  </si>
  <si>
    <t>Existing Stormwater BMP Type</t>
  </si>
  <si>
    <t>Will this BMP be owned and operated by WSDOT?</t>
  </si>
  <si>
    <t>List the amount of existing Impervious surface (flow control) mitigated by the existing BMP before the project                        (Acres)</t>
  </si>
  <si>
    <t>List the amount of existing PGIS (runoff treatment) mitigated by the existing BMP before the project                        (Acres)</t>
  </si>
  <si>
    <t xml:space="preserve">Is the amount of existing impervious surface and PGIS receiving treatment and flow control re-established by a new or modified BMP? </t>
  </si>
  <si>
    <t xml:space="preserve">List the old WSDOT Feature Number (existing BMPs that will be modified by the project will be given a new Feature Number) </t>
  </si>
  <si>
    <t>Will this BMP be maintained by WSDOT?</t>
  </si>
  <si>
    <t>Begin   Latitude**        (in Decimal  Degrees)</t>
  </si>
  <si>
    <t>Begin  Longitude**       (in Decimal  Degrees)</t>
  </si>
  <si>
    <t>End      Latitude**        (in Decimal  Degrees)</t>
  </si>
  <si>
    <t>End     Longitude**       (in Decimal  Degrees)</t>
  </si>
  <si>
    <r>
      <t>Required amount of flow control to satisfy the flow duration standard using a historic predeveloped land cover condition                                                   Volume (ft</t>
    </r>
    <r>
      <rPr>
        <vertAlign val="superscript"/>
        <sz val="10"/>
        <rFont val="Arial"/>
        <family val="2"/>
      </rPr>
      <t>3</t>
    </r>
    <r>
      <rPr>
        <sz val="10"/>
        <rFont val="Arial"/>
        <family val="2"/>
      </rPr>
      <t>)</t>
    </r>
  </si>
  <si>
    <r>
      <t>Required amount of flow control to satisfy the flow duration standard using an existing predeveloped land cover condition                                                               Volume (ft</t>
    </r>
    <r>
      <rPr>
        <vertAlign val="superscript"/>
        <sz val="10"/>
        <rFont val="Arial"/>
        <family val="2"/>
      </rPr>
      <t>3</t>
    </r>
    <r>
      <rPr>
        <sz val="10"/>
        <rFont val="Arial"/>
        <family val="2"/>
      </rPr>
      <t>)</t>
    </r>
  </si>
  <si>
    <r>
      <t>Volumetric difference between using a historic predeveloped land cover condition and an existing land cover condition per TDA                                                               Volume (ft</t>
    </r>
    <r>
      <rPr>
        <vertAlign val="superscript"/>
        <sz val="10"/>
        <rFont val="Arial"/>
        <family val="2"/>
      </rPr>
      <t>3</t>
    </r>
    <r>
      <rPr>
        <sz val="10"/>
        <rFont val="Arial"/>
        <family val="2"/>
      </rPr>
      <t>)</t>
    </r>
  </si>
  <si>
    <t>natural dispersion, engineered dispersion, VFS, CAVFS, MFD</t>
  </si>
  <si>
    <t>infiltration vault, wet vault, combined wet/detention vault, detention vault, detention tank, linear sand filter, sand filter vault, baffle type (API) and coalescing plate oil water separators</t>
  </si>
  <si>
    <t>infiltration pond, bioinfiltration pond, drywell, bioretention area, wet pond, combined wet/detention pond, CSTW, combined CSTW/detention pond, detention pond, natural depression, oil containment boom, sand filter basin</t>
  </si>
  <si>
    <t>Slope Type BMPs = two points at the edge of pavement for the beginning and end of the BMP</t>
  </si>
  <si>
    <t>Linear Ditch Type BMPs = two points at the beginning and end of the BMP; the points should be taken at the middle of the BMP's bottom width when looking at the BMP's cross section</t>
  </si>
  <si>
    <t>http://hatsprod/Maintenance/Management/Activities/</t>
  </si>
  <si>
    <t>Catch Basin / Manhole / Grate Inlet / Drop Inlet / Concrete Inlet - Add, Remove, Abandon</t>
  </si>
  <si>
    <t>**Guidance for Latitude/Longitude locations are as follows:</t>
  </si>
  <si>
    <t>Pond Type BMPs = One point (Beginning) nearest to the pond centroid.</t>
  </si>
  <si>
    <t>infiltration trench, biofiltration swale, CABS, wet biofiltration swale, continuous inflow biofiltration swale, continuous inflow CABS</t>
  </si>
  <si>
    <t>Vault or Buried Type BMPs= One point (Beginning) at the access road nearest to the inlet to the BMP</t>
  </si>
  <si>
    <t>Structure Type</t>
  </si>
  <si>
    <t>Action</t>
  </si>
  <si>
    <t>Number</t>
  </si>
  <si>
    <t>Catch Basin Type 1</t>
  </si>
  <si>
    <t>B-5.40-01</t>
  </si>
  <si>
    <t>Catch Basin Type 1L</t>
  </si>
  <si>
    <t>B-5.60-01</t>
  </si>
  <si>
    <t>Catch Basin Type 1P (for Parking Lot)</t>
  </si>
  <si>
    <t>B-10.20-01</t>
  </si>
  <si>
    <t>B-10.40-00</t>
  </si>
  <si>
    <t>Catch Basin Type 2 with Flow Restrictor</t>
  </si>
  <si>
    <t>B-10.60-00</t>
  </si>
  <si>
    <t>Catch Basin Type 2 with Baffle Type Flow Restrictor</t>
  </si>
  <si>
    <t>B-15.20-01</t>
  </si>
  <si>
    <t>B-15.40-01</t>
  </si>
  <si>
    <t>B-15.60-01</t>
  </si>
  <si>
    <t>B-20.20-02</t>
  </si>
  <si>
    <t>B-20.40-03</t>
  </si>
  <si>
    <t>B-20.60-03</t>
  </si>
  <si>
    <t>B-25.20-01</t>
  </si>
  <si>
    <t>Combination Inlet</t>
  </si>
  <si>
    <t>B-25.60-00</t>
  </si>
  <si>
    <t>Concrete Inlet</t>
  </si>
  <si>
    <t>B-35.20-00</t>
  </si>
  <si>
    <t>Grate Inlet Type 1 (Cast-In-Place)</t>
  </si>
  <si>
    <t>B-35.40-00</t>
  </si>
  <si>
    <t>Grate Inlet Type 2</t>
  </si>
  <si>
    <t>B-45.20-00</t>
  </si>
  <si>
    <t>Drop Inlet Type 1</t>
  </si>
  <si>
    <t>B-45.40-00</t>
  </si>
  <si>
    <t>Drop Inlet Type 2</t>
  </si>
  <si>
    <t>B-5.20-01</t>
  </si>
  <si>
    <t>ADD</t>
  </si>
  <si>
    <t>REMOVE</t>
  </si>
  <si>
    <t>ABANDON</t>
  </si>
  <si>
    <t>Catch Basin Type 2  54"</t>
  </si>
  <si>
    <t>Catch Basin Type 2  48"</t>
  </si>
  <si>
    <t>Catch Basin Type 2  60"</t>
  </si>
  <si>
    <t>Catch Basin Type 2  72"</t>
  </si>
  <si>
    <t>Catch Basin Type 2  84"</t>
  </si>
  <si>
    <t>Catch Basin Type 2  96"</t>
  </si>
  <si>
    <t>Catch Basin Type 2  120"</t>
  </si>
  <si>
    <t>Catch Basin Type 2  144"</t>
  </si>
  <si>
    <t>Manhole Type 1  48"</t>
  </si>
  <si>
    <t>Manhole Type 1  54"</t>
  </si>
  <si>
    <t>Manhole Type 1  60"</t>
  </si>
  <si>
    <t>Manhole Type 2  60"</t>
  </si>
  <si>
    <t>Manhole Type 2  72"</t>
  </si>
  <si>
    <t>Manhole Type 2  84"</t>
  </si>
  <si>
    <t>Manhole Type 2  96"</t>
  </si>
  <si>
    <t>Manhole Type 2  120"</t>
  </si>
  <si>
    <t>Manhole Type 2  144"</t>
  </si>
  <si>
    <t>Manhole Type 3  48"</t>
  </si>
  <si>
    <t>Manhole Type 3  54"</t>
  </si>
  <si>
    <t>Manhole Type 3  60"</t>
  </si>
  <si>
    <t>Manhole Type 3  70"</t>
  </si>
  <si>
    <t>Manhole Type 3  84"</t>
  </si>
  <si>
    <t>Manhole Type 3  96"</t>
  </si>
  <si>
    <t>Manhole Type 3  120"</t>
  </si>
  <si>
    <t>Manhole Type 3  144"</t>
  </si>
  <si>
    <t>SUMMARY OF STRUCTURES</t>
  </si>
  <si>
    <t>CATCH BASIN TYPE 1</t>
  </si>
  <si>
    <t>CATCH BASIN TYPE 2</t>
  </si>
  <si>
    <t>MANHOLE TYPE 1</t>
  </si>
  <si>
    <t>MANHOLE TYPE 2</t>
  </si>
  <si>
    <t>MANHOLE TYPE 3</t>
  </si>
  <si>
    <t>COMBINATION INLET</t>
  </si>
  <si>
    <t>CONCRETE INLET</t>
  </si>
  <si>
    <t>GRATE INLET TYPE 1</t>
  </si>
  <si>
    <t>GRATE INLET TYPE 2</t>
  </si>
  <si>
    <t>DROP INLET TYPE 1</t>
  </si>
  <si>
    <t>DROP INLET TYPE 2</t>
  </si>
  <si>
    <t>List the amount of Effective PGIS (runoff treatment) mitigated by the new or modified BMP               (Acres)</t>
  </si>
  <si>
    <t>If retrofitting existing PGIS, list the amount of existing PGIS mitigated by the new or modified BMP for runoff treatment         (Acres)</t>
  </si>
  <si>
    <t>Use the table below to list the structures added, removed, and abandoned by the project.</t>
  </si>
  <si>
    <t>Existing  WSDOT Feature Number (See WSDOT HATS*** web application  to determine Feature Number)</t>
  </si>
  <si>
    <t>***HATS web address</t>
  </si>
  <si>
    <t>Fill out the information asked on the "BMPs_New_or_Modified" tab and "BMPs_Removed_or_Modified" tab if the TDA is to providing runoff treatment or flow control using stormwater BMPs and/or removing existing stormwater BMPS.</t>
  </si>
  <si>
    <t>Does any part of the project drain to Puget Sound AND does any TDA in the project exceed runoff treatment or flow control thresholds?</t>
  </si>
  <si>
    <t>End           MP</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</si>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</sst>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164" formatCode="0.0"/>
    <numFmt numFmtId="165" formatCode="&quot;$&quot;#,##0.00"/>
    <numFmt numFmtId="166" formatCode="&quot;$&quot;#,##0"/>
    <numFmt numFmtId="167" formatCode="0.000"/>
    <numFmt numFmtId="168" formatCode="000"/>
    <numFmt numFmtId="169" formatCode="000.00"/>
    <numFmt numFmtId="170" formatCode="00.000000000"/>
    <numFmt numFmtId="171" formatCode="000.000000000"/>
    <numFmt numFmtId="172" formatCode="[$-409]mmmm\ d\,\ yyyy;@"/>
  </numFmts>
  <fonts count="36" x14ac:knownFonts="1">
    <font>
      <sz val="10"/>
      <name val="Arial"/>
    </font>
    <font>
      <sz val="10"/>
      <name val="Arial"/>
      <family val="2"/>
    </font>
    <font>
      <b/>
      <sz val="10"/>
      <name val="Arial"/>
      <family val="2"/>
    </font>
    <font>
      <b/>
      <vertAlign val="superscript"/>
      <sz val="10"/>
      <name val="Arial"/>
      <family val="2"/>
    </font>
    <font>
      <sz val="10"/>
      <name val="Arial"/>
      <family val="2"/>
    </font>
    <font>
      <b/>
      <sz val="8"/>
      <name val="Arial"/>
      <family val="2"/>
    </font>
    <font>
      <sz val="8"/>
      <name val="Arial"/>
      <family val="2"/>
    </font>
    <font>
      <u/>
      <sz val="10"/>
      <color indexed="12"/>
      <name val="Arial"/>
      <family val="2"/>
    </font>
    <font>
      <b/>
      <sz val="11"/>
      <name val="Arial"/>
      <family val="2"/>
    </font>
    <font>
      <sz val="12"/>
      <name val="Arial"/>
      <family val="2"/>
    </font>
    <font>
      <b/>
      <i/>
      <sz val="10"/>
      <name val="Arial"/>
      <family val="2"/>
    </font>
    <font>
      <sz val="10"/>
      <name val="Arial Narrow"/>
      <family val="2"/>
    </font>
    <font>
      <sz val="8"/>
      <name val="Arial"/>
      <family val="2"/>
    </font>
    <font>
      <b/>
      <sz val="18"/>
      <name val="Arial"/>
      <family val="2"/>
    </font>
    <font>
      <b/>
      <sz val="14"/>
      <name val="Arial"/>
      <family val="2"/>
    </font>
    <font>
      <b/>
      <u/>
      <sz val="10"/>
      <name val="Arial"/>
      <family val="2"/>
    </font>
    <font>
      <sz val="12"/>
      <name val="Arial"/>
      <family val="2"/>
    </font>
    <font>
      <b/>
      <sz val="10"/>
      <name val="Arial"/>
      <family val="2"/>
    </font>
    <font>
      <sz val="10"/>
      <name val="Arial"/>
      <family val="2"/>
    </font>
    <font>
      <vertAlign val="superscript"/>
      <sz val="10"/>
      <name val="Arial"/>
      <family val="2"/>
    </font>
    <font>
      <b/>
      <sz val="12"/>
      <name val="Arial"/>
      <family val="2"/>
    </font>
    <font>
      <sz val="10"/>
      <name val="Arial"/>
      <family val="2"/>
    </font>
    <font>
      <b/>
      <sz val="8"/>
      <name val="Arial"/>
      <family val="2"/>
    </font>
    <font>
      <sz val="10"/>
      <name val="Arial"/>
      <family val="2"/>
    </font>
    <font>
      <sz val="10"/>
      <name val="Arial"/>
      <family val="2"/>
    </font>
    <font>
      <b/>
      <sz val="8"/>
      <color indexed="81"/>
      <name val="Tahoma"/>
      <family val="2"/>
    </font>
    <font>
      <sz val="10"/>
      <color indexed="22"/>
      <name val="Arial Narrow"/>
      <family val="2"/>
    </font>
    <font>
      <b/>
      <i/>
      <u/>
      <sz val="10"/>
      <name val="Arial"/>
      <family val="2"/>
    </font>
    <font>
      <b/>
      <sz val="12"/>
      <name val="Arial"/>
      <family val="2"/>
    </font>
    <font>
      <b/>
      <sz val="16"/>
      <name val="Arial"/>
      <family val="2"/>
    </font>
    <font>
      <b/>
      <sz val="9"/>
      <name val="Arial"/>
      <family val="2"/>
    </font>
    <font>
      <u/>
      <sz val="10"/>
      <color indexed="12"/>
      <name val="Arial"/>
      <family val="2"/>
    </font>
    <font>
      <sz val="14"/>
      <name val="Arial"/>
      <family val="2"/>
    </font>
    <font>
      <sz val="10"/>
      <color rgb="FFFF0000"/>
      <name val="Arial"/>
      <family val="2"/>
    </font>
    <font>
      <sz val="10"/>
      <color theme="0"/>
      <name val="Arial"/>
      <family val="2"/>
    </font>
    <font>
      <b/>
      <sz val="9.5"/>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5"/>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CCFFCC"/>
        <bgColor indexed="64"/>
      </patternFill>
    </fill>
  </fills>
  <borders count="72">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thin">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s>
  <cellStyleXfs count="8">
    <xf numFmtId="0" fontId="0" fillId="0" borderId="0"/>
    <xf numFmtId="44" fontId="1" fillId="0" borderId="0" applyFont="0" applyFill="0" applyBorder="0" applyAlignment="0" applyProtection="0"/>
    <xf numFmtId="44"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4" fillId="0" borderId="0"/>
  </cellStyleXfs>
  <cellXfs count="807">
    <xf numFmtId="0" fontId="0" fillId="0" borderId="0" xfId="0"/>
    <xf numFmtId="0" fontId="2" fillId="0" borderId="0" xfId="0" applyFont="1" applyBorder="1" applyAlignment="1">
      <alignment horizontal="left"/>
    </xf>
    <xf numFmtId="0" fontId="0" fillId="0" borderId="0" xfId="0" applyBorder="1"/>
    <xf numFmtId="0" fontId="0" fillId="0" borderId="0" xfId="0" applyFill="1" applyBorder="1"/>
    <xf numFmtId="0" fontId="0" fillId="0" borderId="1" xfId="0" applyBorder="1"/>
    <xf numFmtId="0" fontId="0" fillId="0" borderId="2" xfId="0" applyBorder="1"/>
    <xf numFmtId="0" fontId="0" fillId="0" borderId="3" xfId="0" applyBorder="1"/>
    <xf numFmtId="0" fontId="2" fillId="0" borderId="4" xfId="0" applyFont="1" applyFill="1" applyBorder="1" applyAlignment="1" applyProtection="1">
      <alignment horizontal="right"/>
    </xf>
    <xf numFmtId="0" fontId="0" fillId="0" borderId="4" xfId="0" applyBorder="1"/>
    <xf numFmtId="0" fontId="2" fillId="0" borderId="4" xfId="0" applyFont="1" applyBorder="1" applyAlignment="1">
      <alignment horizontal="left"/>
    </xf>
    <xf numFmtId="0" fontId="2" fillId="0" borderId="0" xfId="0" applyFont="1" applyBorder="1" applyAlignment="1">
      <alignment vertical="center"/>
    </xf>
    <xf numFmtId="0" fontId="2" fillId="2" borderId="5" xfId="0" applyFont="1" applyFill="1" applyBorder="1"/>
    <xf numFmtId="0" fontId="2" fillId="0" borderId="0" xfId="0" applyFont="1" applyFill="1" applyBorder="1"/>
    <xf numFmtId="0" fontId="2" fillId="2" borderId="1" xfId="0" applyFont="1" applyFill="1" applyBorder="1"/>
    <xf numFmtId="0" fontId="2" fillId="2" borderId="2"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4" borderId="4" xfId="0" applyFont="1" applyFill="1" applyBorder="1"/>
    <xf numFmtId="0" fontId="2" fillId="4" borderId="0" xfId="0" applyFont="1" applyFill="1" applyBorder="1"/>
    <xf numFmtId="0" fontId="2" fillId="4" borderId="3" xfId="0" applyFont="1" applyFill="1" applyBorder="1"/>
    <xf numFmtId="0" fontId="17" fillId="0" borderId="4" xfId="0" applyFont="1" applyFill="1" applyBorder="1" applyAlignment="1" applyProtection="1">
      <alignment horizontal="right"/>
    </xf>
    <xf numFmtId="0" fontId="18" fillId="0" borderId="0" xfId="0" applyFont="1"/>
    <xf numFmtId="0" fontId="18" fillId="0" borderId="0" xfId="0" applyFont="1" applyBorder="1" applyAlignment="1">
      <alignment horizontal="left"/>
    </xf>
    <xf numFmtId="0" fontId="18" fillId="0" borderId="0" xfId="0" applyFont="1" applyBorder="1" applyAlignment="1">
      <alignment horizontal="right"/>
    </xf>
    <xf numFmtId="0" fontId="18" fillId="0" borderId="0" xfId="0" applyFont="1" applyBorder="1"/>
    <xf numFmtId="0" fontId="17" fillId="0" borderId="0" xfId="0" applyFont="1" applyBorder="1" applyAlignment="1">
      <alignment horizontal="left"/>
    </xf>
    <xf numFmtId="3" fontId="18" fillId="0" borderId="0" xfId="0" applyNumberFormat="1" applyFont="1" applyBorder="1" applyAlignment="1">
      <alignment horizontal="center"/>
    </xf>
    <xf numFmtId="0" fontId="18" fillId="0" borderId="0" xfId="0" applyFont="1" applyBorder="1" applyAlignment="1"/>
    <xf numFmtId="3" fontId="18" fillId="0" borderId="0" xfId="0" applyNumberFormat="1" applyFont="1" applyBorder="1" applyAlignment="1">
      <alignment horizontal="center" vertical="center"/>
    </xf>
    <xf numFmtId="0" fontId="17" fillId="0" borderId="0" xfId="0" applyFont="1" applyBorder="1" applyAlignment="1">
      <alignment horizontal="right"/>
    </xf>
    <xf numFmtId="3" fontId="17" fillId="0" borderId="0" xfId="0" applyNumberFormat="1" applyFont="1" applyBorder="1" applyAlignment="1">
      <alignment horizontal="center"/>
    </xf>
    <xf numFmtId="0" fontId="17" fillId="0" borderId="0" xfId="0" applyNumberFormat="1" applyFont="1" applyBorder="1" applyAlignment="1">
      <alignment horizontal="right"/>
    </xf>
    <xf numFmtId="0" fontId="18" fillId="0" borderId="0" xfId="0" applyFont="1" applyAlignment="1">
      <alignment wrapText="1"/>
    </xf>
    <xf numFmtId="0" fontId="18" fillId="0" borderId="0" xfId="0" applyFont="1" applyFill="1" applyBorder="1" applyAlignment="1">
      <alignment wrapText="1"/>
    </xf>
    <xf numFmtId="0" fontId="18" fillId="0" borderId="0" xfId="0" applyFont="1" applyFill="1" applyBorder="1" applyAlignment="1">
      <alignment horizontal="center"/>
    </xf>
    <xf numFmtId="0" fontId="18" fillId="0" borderId="0" xfId="0" applyFont="1" applyBorder="1" applyAlignment="1">
      <alignment horizontal="center" vertical="center"/>
    </xf>
    <xf numFmtId="0" fontId="18" fillId="0" borderId="0" xfId="0" applyFont="1" applyAlignment="1">
      <alignment vertical="center"/>
    </xf>
    <xf numFmtId="0" fontId="17" fillId="0" borderId="4" xfId="0" applyFont="1" applyBorder="1" applyAlignment="1">
      <alignment horizontal="right" vertical="center"/>
    </xf>
    <xf numFmtId="0" fontId="17" fillId="0" borderId="0" xfId="0" applyFont="1" applyFill="1" applyBorder="1" applyAlignment="1"/>
    <xf numFmtId="0" fontId="18" fillId="0" borderId="0" xfId="0" applyFont="1" applyFill="1" applyBorder="1" applyAlignment="1"/>
    <xf numFmtId="0" fontId="12" fillId="0" borderId="0" xfId="0" applyFont="1" applyFill="1" applyBorder="1" applyAlignment="1"/>
    <xf numFmtId="0" fontId="12" fillId="0" borderId="3" xfId="0" applyFont="1" applyFill="1" applyBorder="1" applyAlignment="1" applyProtection="1"/>
    <xf numFmtId="3" fontId="18" fillId="0" borderId="0" xfId="0" applyNumberFormat="1" applyFont="1" applyBorder="1"/>
    <xf numFmtId="3" fontId="4" fillId="0" borderId="0" xfId="0" applyNumberFormat="1" applyFont="1" applyBorder="1"/>
    <xf numFmtId="3" fontId="18" fillId="0" borderId="0" xfId="0" applyNumberFormat="1" applyFont="1"/>
    <xf numFmtId="0" fontId="18" fillId="0" borderId="1" xfId="0" applyFont="1" applyBorder="1"/>
    <xf numFmtId="3" fontId="18" fillId="0" borderId="0" xfId="0" applyNumberFormat="1" applyFont="1" applyBorder="1" applyAlignment="1"/>
    <xf numFmtId="0" fontId="18" fillId="0" borderId="0" xfId="0" applyFont="1" applyBorder="1" applyAlignment="1">
      <alignment horizontal="center"/>
    </xf>
    <xf numFmtId="3" fontId="18" fillId="0" borderId="0" xfId="0" applyNumberFormat="1" applyFont="1" applyBorder="1" applyAlignment="1">
      <alignment horizontal="right"/>
    </xf>
    <xf numFmtId="3" fontId="18" fillId="0" borderId="1" xfId="0" applyNumberFormat="1" applyFont="1" applyBorder="1"/>
    <xf numFmtId="0" fontId="18" fillId="0" borderId="0" xfId="0" applyFont="1" applyAlignment="1" applyProtection="1"/>
    <xf numFmtId="3" fontId="17" fillId="0" borderId="0" xfId="0" applyNumberFormat="1" applyFont="1"/>
    <xf numFmtId="0" fontId="24" fillId="0" borderId="0" xfId="0" applyFont="1"/>
    <xf numFmtId="3" fontId="24" fillId="0" borderId="0" xfId="0" applyNumberFormat="1" applyFont="1"/>
    <xf numFmtId="3" fontId="17" fillId="0" borderId="0" xfId="0" applyNumberFormat="1" applyFont="1" applyBorder="1" applyAlignment="1">
      <alignment horizontal="left"/>
    </xf>
    <xf numFmtId="0" fontId="17" fillId="0" borderId="0" xfId="0" applyFont="1" applyBorder="1" applyAlignment="1">
      <alignment horizontal="center"/>
    </xf>
    <xf numFmtId="3" fontId="17" fillId="0" borderId="0" xfId="0" applyNumberFormat="1" applyFont="1" applyBorder="1" applyAlignment="1">
      <alignment horizontal="center" vertical="center"/>
    </xf>
    <xf numFmtId="0" fontId="17" fillId="0" borderId="0" xfId="0" applyFont="1" applyBorder="1" applyAlignment="1">
      <alignment wrapText="1"/>
    </xf>
    <xf numFmtId="3" fontId="17" fillId="0" borderId="0" xfId="0" applyNumberFormat="1" applyFont="1" applyBorder="1" applyAlignment="1">
      <alignment wrapText="1"/>
    </xf>
    <xf numFmtId="0" fontId="17" fillId="0" borderId="0" xfId="0" applyFont="1" applyBorder="1" applyAlignment="1"/>
    <xf numFmtId="3" fontId="17" fillId="0" borderId="0" xfId="0" applyNumberFormat="1" applyFont="1" applyFill="1" applyBorder="1" applyAlignment="1"/>
    <xf numFmtId="3" fontId="17" fillId="0" borderId="0" xfId="0" applyNumberFormat="1" applyFont="1" applyBorder="1" applyAlignment="1"/>
    <xf numFmtId="0" fontId="22" fillId="0" borderId="0" xfId="0" applyFont="1" applyBorder="1" applyAlignment="1">
      <alignment horizontal="center"/>
    </xf>
    <xf numFmtId="0" fontId="22" fillId="0" borderId="0" xfId="0" applyFont="1" applyBorder="1" applyAlignment="1">
      <alignment horizontal="left"/>
    </xf>
    <xf numFmtId="3" fontId="22" fillId="0" borderId="0" xfId="0" applyNumberFormat="1" applyFont="1" applyBorder="1" applyAlignment="1">
      <alignment horizontal="center"/>
    </xf>
    <xf numFmtId="3" fontId="22" fillId="0" borderId="0" xfId="0" applyNumberFormat="1" applyFont="1" applyBorder="1" applyAlignment="1">
      <alignment horizontal="left"/>
    </xf>
    <xf numFmtId="3" fontId="23" fillId="0" borderId="0" xfId="0" applyNumberFormat="1" applyFont="1" applyBorder="1" applyAlignment="1"/>
    <xf numFmtId="0" fontId="23" fillId="0" borderId="0" xfId="0" applyFont="1" applyBorder="1" applyAlignment="1"/>
    <xf numFmtId="0" fontId="12" fillId="0" borderId="0" xfId="0" applyFont="1" applyBorder="1" applyAlignment="1">
      <alignment horizontal="center"/>
    </xf>
    <xf numFmtId="0" fontId="12" fillId="0" borderId="0" xfId="0" applyFont="1" applyBorder="1" applyAlignment="1"/>
    <xf numFmtId="3" fontId="12" fillId="0" borderId="0" xfId="0" applyNumberFormat="1" applyFont="1" applyBorder="1" applyAlignment="1">
      <alignment horizontal="center"/>
    </xf>
    <xf numFmtId="3" fontId="12" fillId="0" borderId="0" xfId="0" applyNumberFormat="1" applyFont="1" applyFill="1" applyBorder="1" applyAlignment="1"/>
    <xf numFmtId="0" fontId="17" fillId="0" borderId="0" xfId="0" applyFont="1" applyFill="1" applyBorder="1" applyAlignment="1" applyProtection="1">
      <alignment horizontal="left"/>
    </xf>
    <xf numFmtId="3" fontId="18" fillId="0" borderId="0" xfId="0" applyNumberFormat="1" applyFont="1" applyFill="1" applyBorder="1" applyAlignment="1"/>
    <xf numFmtId="0" fontId="17" fillId="0" borderId="0" xfId="0" applyFont="1" applyFill="1" applyBorder="1" applyAlignment="1">
      <alignment wrapText="1"/>
    </xf>
    <xf numFmtId="3" fontId="17" fillId="0" borderId="0" xfId="0" applyNumberFormat="1" applyFont="1" applyFill="1" applyBorder="1" applyAlignment="1">
      <alignment wrapText="1"/>
    </xf>
    <xf numFmtId="3" fontId="18" fillId="0" borderId="0" xfId="0" applyNumberFormat="1" applyFont="1" applyFill="1" applyBorder="1" applyAlignment="1">
      <alignment horizontal="center"/>
    </xf>
    <xf numFmtId="0" fontId="18" fillId="0" borderId="0" xfId="0" applyFont="1" applyFill="1" applyBorder="1" applyAlignment="1">
      <alignment horizontal="center" vertical="center"/>
    </xf>
    <xf numFmtId="0" fontId="13" fillId="0" borderId="1" xfId="0" applyFont="1" applyBorder="1"/>
    <xf numFmtId="0" fontId="13" fillId="0" borderId="0" xfId="0" applyFont="1" applyBorder="1"/>
    <xf numFmtId="0" fontId="18" fillId="0" borderId="5" xfId="0" applyFont="1" applyBorder="1"/>
    <xf numFmtId="0" fontId="17" fillId="0" borderId="4" xfId="0" applyFont="1" applyBorder="1" applyAlignment="1">
      <alignment horizontal="right" vertical="center"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horizontal="left" vertical="center" wrapText="1"/>
    </xf>
    <xf numFmtId="0" fontId="4" fillId="0" borderId="0" xfId="0" applyFont="1" applyFill="1" applyBorder="1" applyAlignment="1">
      <alignment wrapText="1"/>
    </xf>
    <xf numFmtId="3" fontId="18" fillId="0" borderId="2" xfId="0" applyNumberFormat="1" applyFont="1" applyBorder="1"/>
    <xf numFmtId="0" fontId="18" fillId="0" borderId="0" xfId="0" applyFont="1" applyBorder="1" applyAlignment="1" applyProtection="1"/>
    <xf numFmtId="0" fontId="18" fillId="0" borderId="3" xfId="0" applyFont="1" applyBorder="1" applyAlignment="1" applyProtection="1"/>
    <xf numFmtId="0" fontId="4" fillId="0" borderId="0" xfId="0" applyFont="1" applyBorder="1" applyAlignment="1" applyProtection="1">
      <alignment wrapText="1"/>
    </xf>
    <xf numFmtId="0" fontId="17" fillId="0" borderId="6" xfId="0" applyFont="1" applyBorder="1" applyAlignment="1">
      <alignment horizontal="right"/>
    </xf>
    <xf numFmtId="0" fontId="4" fillId="0" borderId="7" xfId="0" applyFont="1" applyBorder="1" applyAlignment="1" applyProtection="1"/>
    <xf numFmtId="0" fontId="18" fillId="0" borderId="7" xfId="0" applyFont="1" applyBorder="1" applyAlignment="1" applyProtection="1"/>
    <xf numFmtId="0" fontId="18" fillId="0" borderId="8" xfId="0" applyFont="1" applyBorder="1" applyAlignment="1" applyProtection="1"/>
    <xf numFmtId="0" fontId="4" fillId="0" borderId="0" xfId="0" applyFont="1" applyBorder="1"/>
    <xf numFmtId="0" fontId="17" fillId="0" borderId="4" xfId="0" applyFont="1" applyFill="1" applyBorder="1" applyAlignment="1" applyProtection="1">
      <alignment horizontal="right" vertical="center"/>
    </xf>
    <xf numFmtId="0" fontId="17" fillId="0" borderId="4" xfId="0" applyFont="1" applyFill="1" applyBorder="1" applyAlignment="1" applyProtection="1">
      <alignment horizontal="right" vertical="center" wrapText="1"/>
    </xf>
    <xf numFmtId="0" fontId="17" fillId="0" borderId="3" xfId="0" applyFont="1" applyFill="1" applyBorder="1" applyAlignment="1" applyProtection="1">
      <alignment horizontal="left"/>
    </xf>
    <xf numFmtId="0" fontId="17" fillId="0" borderId="7" xfId="0" applyFont="1" applyFill="1" applyBorder="1" applyAlignment="1" applyProtection="1">
      <alignment horizontal="left" vertical="center" wrapText="1"/>
    </xf>
    <xf numFmtId="0" fontId="17" fillId="0" borderId="7" xfId="0" applyFont="1" applyFill="1" applyBorder="1" applyAlignment="1" applyProtection="1">
      <alignment horizontal="left"/>
    </xf>
    <xf numFmtId="0" fontId="4" fillId="0" borderId="0" xfId="0" applyNumberFormat="1" applyFont="1" applyFill="1" applyBorder="1" applyAlignment="1" applyProtection="1">
      <alignment horizontal="left" vertical="center" wrapText="1"/>
    </xf>
    <xf numFmtId="0" fontId="4" fillId="0" borderId="0" xfId="0" applyFont="1" applyBorder="1" applyAlignment="1"/>
    <xf numFmtId="0" fontId="0" fillId="0" borderId="4"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0" xfId="0" applyAlignment="1">
      <alignment vertical="center"/>
    </xf>
    <xf numFmtId="0" fontId="4" fillId="0" borderId="9" xfId="0" applyNumberFormat="1" applyFont="1" applyFill="1" applyBorder="1" applyAlignment="1" applyProtection="1">
      <alignment horizontal="center" vertical="center" wrapText="1"/>
    </xf>
    <xf numFmtId="0" fontId="18" fillId="0" borderId="9"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0" fillId="0" borderId="6" xfId="0" applyBorder="1"/>
    <xf numFmtId="0" fontId="0" fillId="0" borderId="7" xfId="0" applyBorder="1"/>
    <xf numFmtId="0" fontId="0" fillId="0" borderId="8" xfId="0" applyBorder="1"/>
    <xf numFmtId="9" fontId="18" fillId="4" borderId="10" xfId="0" applyNumberFormat="1" applyFont="1" applyFill="1" applyBorder="1" applyAlignment="1" applyProtection="1">
      <alignment horizontal="center" vertical="center" wrapText="1"/>
    </xf>
    <xf numFmtId="0" fontId="2" fillId="0" borderId="6" xfId="0" applyFont="1" applyBorder="1" applyAlignment="1">
      <alignment horizontal="left"/>
    </xf>
    <xf numFmtId="3" fontId="18" fillId="0" borderId="8" xfId="0" applyNumberFormat="1" applyFont="1" applyBorder="1"/>
    <xf numFmtId="165" fontId="18" fillId="0" borderId="0" xfId="0" applyNumberFormat="1" applyFont="1" applyFill="1" applyBorder="1" applyAlignment="1" applyProtection="1">
      <alignment horizontal="center"/>
    </xf>
    <xf numFmtId="3" fontId="4" fillId="4" borderId="10" xfId="0" applyNumberFormat="1" applyFont="1" applyFill="1" applyBorder="1" applyAlignment="1" applyProtection="1">
      <alignment horizontal="center"/>
    </xf>
    <xf numFmtId="0" fontId="18" fillId="4" borderId="11" xfId="0" applyFont="1" applyFill="1" applyBorder="1" applyAlignment="1" applyProtection="1">
      <alignment horizontal="center"/>
    </xf>
    <xf numFmtId="0" fontId="4" fillId="0" borderId="12" xfId="0" applyNumberFormat="1" applyFont="1" applyFill="1" applyBorder="1" applyAlignment="1" applyProtection="1">
      <alignment horizontal="center" vertical="center" wrapText="1"/>
    </xf>
    <xf numFmtId="0" fontId="1" fillId="0" borderId="5" xfId="0" applyFont="1" applyBorder="1" applyProtection="1"/>
    <xf numFmtId="0" fontId="1" fillId="0" borderId="1" xfId="0" applyFont="1" applyBorder="1" applyProtection="1"/>
    <xf numFmtId="0" fontId="1" fillId="0" borderId="2" xfId="0" applyFont="1" applyBorder="1" applyProtection="1"/>
    <xf numFmtId="0" fontId="1" fillId="0" borderId="0" xfId="0" applyFont="1" applyProtection="1"/>
    <xf numFmtId="0" fontId="18" fillId="0" borderId="0" xfId="0" applyFont="1" applyProtection="1"/>
    <xf numFmtId="0" fontId="17" fillId="0" borderId="4" xfId="0" applyFont="1" applyBorder="1" applyAlignment="1" applyProtection="1">
      <alignment horizontal="right"/>
    </xf>
    <xf numFmtId="0" fontId="18" fillId="0" borderId="0" xfId="0" applyFont="1" applyBorder="1" applyAlignment="1" applyProtection="1">
      <alignment horizontal="left" wrapText="1"/>
    </xf>
    <xf numFmtId="0" fontId="18" fillId="0" borderId="3" xfId="0" applyFont="1" applyBorder="1" applyAlignment="1" applyProtection="1">
      <alignment horizontal="left" wrapText="1"/>
    </xf>
    <xf numFmtId="0" fontId="18" fillId="0" borderId="0" xfId="0" applyFont="1" applyBorder="1" applyAlignment="1" applyProtection="1">
      <alignment horizontal="left"/>
    </xf>
    <xf numFmtId="0" fontId="17" fillId="0" borderId="4" xfId="0" applyFont="1" applyBorder="1" applyAlignment="1" applyProtection="1">
      <alignment horizontal="right" vertical="center"/>
    </xf>
    <xf numFmtId="0" fontId="17" fillId="0" borderId="4" xfId="0" applyFont="1" applyBorder="1" applyAlignment="1" applyProtection="1">
      <alignment horizontal="right" vertical="center" wrapText="1"/>
    </xf>
    <xf numFmtId="0" fontId="17" fillId="0" borderId="6" xfId="0" applyFont="1" applyBorder="1" applyAlignment="1" applyProtection="1">
      <alignment horizontal="right" wrapText="1"/>
    </xf>
    <xf numFmtId="0" fontId="18" fillId="0" borderId="7" xfId="0" applyFont="1" applyBorder="1" applyAlignment="1" applyProtection="1">
      <alignment horizontal="right"/>
    </xf>
    <xf numFmtId="0" fontId="18" fillId="0" borderId="1" xfId="0" applyFont="1" applyBorder="1" applyProtection="1"/>
    <xf numFmtId="0" fontId="18" fillId="0" borderId="2" xfId="0" applyFont="1" applyBorder="1" applyProtection="1"/>
    <xf numFmtId="0" fontId="18" fillId="0" borderId="0" xfId="0" applyFont="1" applyBorder="1" applyProtection="1"/>
    <xf numFmtId="0" fontId="2" fillId="0" borderId="0" xfId="0" applyFont="1" applyBorder="1" applyAlignment="1" applyProtection="1">
      <alignment horizontal="right"/>
    </xf>
    <xf numFmtId="0" fontId="2" fillId="0" borderId="0" xfId="0" applyFont="1" applyFill="1" applyBorder="1" applyAlignment="1" applyProtection="1">
      <alignment horizontal="center"/>
    </xf>
    <xf numFmtId="0" fontId="18" fillId="0" borderId="3" xfId="0" applyFont="1" applyBorder="1" applyProtection="1"/>
    <xf numFmtId="0" fontId="17" fillId="0" borderId="4" xfId="0" applyFont="1" applyBorder="1" applyAlignment="1" applyProtection="1">
      <alignment horizontal="left"/>
    </xf>
    <xf numFmtId="0" fontId="17" fillId="0" borderId="0" xfId="0" applyFont="1" applyBorder="1" applyAlignment="1" applyProtection="1">
      <alignment horizontal="left"/>
    </xf>
    <xf numFmtId="0" fontId="17" fillId="0" borderId="13" xfId="0" applyFont="1" applyBorder="1" applyAlignment="1" applyProtection="1">
      <alignment horizontal="left"/>
    </xf>
    <xf numFmtId="0" fontId="17" fillId="0" borderId="14" xfId="0" applyFont="1" applyBorder="1" applyAlignment="1" applyProtection="1">
      <alignment horizontal="left"/>
    </xf>
    <xf numFmtId="0" fontId="18" fillId="0" borderId="15" xfId="0" applyFont="1" applyBorder="1" applyAlignment="1" applyProtection="1">
      <alignment wrapText="1"/>
    </xf>
    <xf numFmtId="3" fontId="18" fillId="0" borderId="0" xfId="0" applyNumberFormat="1" applyFont="1" applyBorder="1" applyAlignment="1" applyProtection="1">
      <alignment horizontal="center"/>
    </xf>
    <xf numFmtId="3" fontId="18" fillId="0" borderId="0" xfId="0" applyNumberFormat="1" applyFont="1" applyFill="1" applyBorder="1" applyAlignment="1" applyProtection="1">
      <alignment horizontal="center"/>
    </xf>
    <xf numFmtId="0" fontId="18" fillId="0" borderId="4" xfId="0" applyFont="1" applyBorder="1" applyAlignment="1" applyProtection="1"/>
    <xf numFmtId="0" fontId="18" fillId="0" borderId="0" xfId="0" applyFont="1" applyFill="1" applyBorder="1" applyAlignment="1" applyProtection="1"/>
    <xf numFmtId="3" fontId="18" fillId="0" borderId="0" xfId="0" applyNumberFormat="1" applyFont="1" applyBorder="1" applyAlignment="1" applyProtection="1">
      <alignment horizontal="center" vertical="center"/>
    </xf>
    <xf numFmtId="3" fontId="18" fillId="0" borderId="0" xfId="0" applyNumberFormat="1" applyFont="1" applyFill="1" applyBorder="1" applyAlignment="1" applyProtection="1">
      <alignment horizontal="center" vertical="center"/>
    </xf>
    <xf numFmtId="0" fontId="17" fillId="0" borderId="16" xfId="0" applyFont="1" applyBorder="1" applyAlignment="1" applyProtection="1">
      <alignment horizontal="left"/>
    </xf>
    <xf numFmtId="0" fontId="17" fillId="0" borderId="17" xfId="0" applyFont="1" applyBorder="1" applyAlignment="1" applyProtection="1">
      <alignment horizontal="left"/>
    </xf>
    <xf numFmtId="0" fontId="18" fillId="0" borderId="9" xfId="0" applyFont="1" applyBorder="1" applyAlignment="1" applyProtection="1">
      <alignment wrapText="1"/>
    </xf>
    <xf numFmtId="0" fontId="18" fillId="0" borderId="0" xfId="0" applyFont="1" applyFill="1" applyBorder="1" applyProtection="1"/>
    <xf numFmtId="0" fontId="17" fillId="0" borderId="0" xfId="0" applyFont="1" applyBorder="1" applyAlignment="1" applyProtection="1">
      <alignment horizontal="right"/>
    </xf>
    <xf numFmtId="3" fontId="17" fillId="0" borderId="0" xfId="0" applyNumberFormat="1" applyFont="1" applyBorder="1" applyAlignment="1" applyProtection="1">
      <alignment horizontal="center"/>
    </xf>
    <xf numFmtId="3" fontId="17" fillId="0" borderId="0" xfId="0" applyNumberFormat="1" applyFont="1" applyFill="1" applyBorder="1" applyAlignment="1" applyProtection="1">
      <alignment horizontal="center"/>
    </xf>
    <xf numFmtId="0" fontId="18" fillId="0" borderId="4" xfId="0" applyFont="1" applyBorder="1" applyAlignment="1" applyProtection="1">
      <alignment horizontal="right"/>
    </xf>
    <xf numFmtId="0" fontId="17" fillId="0" borderId="4" xfId="0" applyNumberFormat="1" applyFont="1" applyBorder="1" applyAlignment="1" applyProtection="1">
      <alignment horizontal="right"/>
    </xf>
    <xf numFmtId="0" fontId="18" fillId="0" borderId="4" xfId="0" applyFont="1" applyBorder="1" applyAlignment="1" applyProtection="1">
      <alignment wrapText="1"/>
    </xf>
    <xf numFmtId="0" fontId="18" fillId="0" borderId="4" xfId="0" applyFont="1" applyBorder="1" applyProtection="1"/>
    <xf numFmtId="0" fontId="0" fillId="0" borderId="0" xfId="0" applyBorder="1" applyAlignment="1" applyProtection="1"/>
    <xf numFmtId="0" fontId="18" fillId="0" borderId="0" xfId="0" applyFont="1" applyFill="1" applyBorder="1" applyAlignment="1" applyProtection="1">
      <alignment horizontal="center"/>
    </xf>
    <xf numFmtId="0" fontId="0" fillId="0" borderId="0" xfId="0" applyBorder="1" applyAlignment="1" applyProtection="1">
      <alignment horizontal="right"/>
    </xf>
    <xf numFmtId="0" fontId="18" fillId="0" borderId="8" xfId="0" applyFont="1" applyBorder="1" applyProtection="1"/>
    <xf numFmtId="0" fontId="17" fillId="0" borderId="18" xfId="0" applyFont="1" applyFill="1" applyBorder="1" applyAlignment="1" applyProtection="1">
      <alignment horizontal="center" vertical="center" wrapText="1"/>
    </xf>
    <xf numFmtId="0" fontId="17" fillId="0" borderId="19"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18" fillId="0" borderId="0" xfId="0" applyNumberFormat="1" applyFont="1" applyFill="1" applyBorder="1" applyAlignment="1" applyProtection="1"/>
    <xf numFmtId="0" fontId="18" fillId="0" borderId="9" xfId="0" applyFont="1" applyFill="1" applyBorder="1" applyAlignment="1" applyProtection="1">
      <alignment horizontal="left" vertical="center" wrapText="1"/>
    </xf>
    <xf numFmtId="3" fontId="18" fillId="4" borderId="10" xfId="0" applyNumberFormat="1" applyFont="1" applyFill="1" applyBorder="1" applyAlignment="1" applyProtection="1">
      <alignment horizontal="center" vertical="center"/>
    </xf>
    <xf numFmtId="0" fontId="18" fillId="0" borderId="1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vertical="center" wrapText="1"/>
    </xf>
    <xf numFmtId="0" fontId="18" fillId="0" borderId="0" xfId="0" applyNumberFormat="1" applyFont="1" applyFill="1" applyBorder="1" applyAlignment="1" applyProtection="1">
      <alignment vertical="center"/>
    </xf>
    <xf numFmtId="0" fontId="18" fillId="0" borderId="20" xfId="0" applyFont="1" applyFill="1" applyBorder="1" applyAlignment="1" applyProtection="1">
      <alignment horizontal="left" vertical="center" wrapText="1"/>
    </xf>
    <xf numFmtId="0" fontId="18" fillId="0" borderId="11" xfId="0" applyNumberFormat="1" applyFont="1" applyFill="1" applyBorder="1" applyAlignment="1" applyProtection="1">
      <alignment horizontal="center" vertical="center"/>
    </xf>
    <xf numFmtId="3" fontId="18" fillId="4" borderId="11" xfId="0" applyNumberFormat="1" applyFont="1" applyFill="1" applyBorder="1" applyAlignment="1" applyProtection="1">
      <alignment horizontal="center" vertical="center" wrapText="1"/>
    </xf>
    <xf numFmtId="0" fontId="18" fillId="0" borderId="21" xfId="0" applyNumberFormat="1" applyFont="1" applyFill="1" applyBorder="1" applyAlignment="1" applyProtection="1">
      <alignment horizontal="center" vertical="center" wrapText="1"/>
    </xf>
    <xf numFmtId="0" fontId="18" fillId="0" borderId="0" xfId="0" applyFont="1" applyAlignment="1" applyProtection="1">
      <alignment wrapText="1"/>
    </xf>
    <xf numFmtId="0" fontId="1" fillId="0" borderId="20" xfId="0" applyFont="1" applyFill="1" applyBorder="1" applyAlignment="1" applyProtection="1">
      <alignment horizontal="left" vertical="center" wrapText="1"/>
    </xf>
    <xf numFmtId="0" fontId="18" fillId="0" borderId="11" xfId="0" applyNumberFormat="1" applyFont="1" applyFill="1" applyBorder="1" applyAlignment="1" applyProtection="1">
      <alignment vertical="center" wrapText="1"/>
    </xf>
    <xf numFmtId="0" fontId="18" fillId="0" borderId="22" xfId="0" applyFont="1" applyFill="1" applyBorder="1" applyAlignment="1" applyProtection="1">
      <alignment horizontal="left" vertical="center" wrapText="1"/>
    </xf>
    <xf numFmtId="0" fontId="18" fillId="0" borderId="23" xfId="0" applyNumberFormat="1" applyFont="1" applyFill="1" applyBorder="1" applyAlignment="1" applyProtection="1">
      <alignment vertical="center" wrapText="1"/>
    </xf>
    <xf numFmtId="0" fontId="18" fillId="0" borderId="23"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horizontal="left" vertical="center"/>
    </xf>
    <xf numFmtId="0" fontId="18" fillId="0" borderId="4" xfId="0" applyFont="1" applyFill="1" applyBorder="1" applyAlignment="1" applyProtection="1">
      <alignment horizontal="left" wrapText="1"/>
    </xf>
    <xf numFmtId="0" fontId="18" fillId="0" borderId="0" xfId="0" applyFont="1" applyFill="1" applyBorder="1" applyAlignment="1" applyProtection="1">
      <alignment horizontal="left" wrapText="1"/>
    </xf>
    <xf numFmtId="0" fontId="18" fillId="0" borderId="0" xfId="0" applyFont="1" applyFill="1" applyBorder="1" applyAlignment="1" applyProtection="1">
      <alignment wrapText="1"/>
    </xf>
    <xf numFmtId="0" fontId="18" fillId="0" borderId="0" xfId="0" applyFont="1" applyFill="1" applyBorder="1" applyAlignment="1" applyProtection="1">
      <alignment horizontal="center" wrapText="1"/>
    </xf>
    <xf numFmtId="0" fontId="18" fillId="0" borderId="3" xfId="0" applyFont="1" applyFill="1" applyBorder="1" applyAlignment="1" applyProtection="1">
      <alignment wrapText="1"/>
    </xf>
    <xf numFmtId="0" fontId="18" fillId="0" borderId="0" xfId="0" applyFont="1" applyFill="1" applyProtection="1"/>
    <xf numFmtId="0" fontId="17" fillId="3" borderId="1" xfId="0" applyFont="1" applyFill="1" applyBorder="1" applyAlignment="1" applyProtection="1">
      <alignment horizontal="left" vertical="center"/>
    </xf>
    <xf numFmtId="0" fontId="18" fillId="3" borderId="1" xfId="0" applyFont="1" applyFill="1" applyBorder="1" applyAlignment="1" applyProtection="1">
      <alignment horizontal="left" vertical="center"/>
    </xf>
    <xf numFmtId="0" fontId="18" fillId="3" borderId="2" xfId="0" applyFont="1" applyFill="1" applyBorder="1" applyAlignment="1" applyProtection="1">
      <alignment horizontal="left" vertical="center"/>
    </xf>
    <xf numFmtId="0" fontId="17" fillId="3" borderId="0"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0" fontId="18" fillId="3" borderId="3" xfId="0" applyFont="1" applyFill="1" applyBorder="1" applyAlignment="1" applyProtection="1">
      <alignment horizontal="left" vertical="center"/>
    </xf>
    <xf numFmtId="0" fontId="16" fillId="3" borderId="16"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left" vertical="center"/>
    </xf>
    <xf numFmtId="0" fontId="18" fillId="3" borderId="17" xfId="0" applyFont="1" applyFill="1" applyBorder="1" applyAlignment="1" applyProtection="1">
      <alignment horizontal="left" vertical="center"/>
    </xf>
    <xf numFmtId="0" fontId="18" fillId="3" borderId="24" xfId="0" applyFont="1" applyFill="1" applyBorder="1" applyAlignment="1" applyProtection="1">
      <alignment horizontal="left" vertical="center"/>
    </xf>
    <xf numFmtId="0" fontId="17" fillId="0" borderId="4" xfId="0" applyFont="1" applyBorder="1" applyAlignment="1" applyProtection="1">
      <alignment horizontal="center" vertical="center"/>
    </xf>
    <xf numFmtId="0" fontId="17" fillId="0" borderId="0" xfId="0" applyFont="1" applyBorder="1" applyAlignment="1" applyProtection="1">
      <alignment horizontal="left" vertical="center"/>
    </xf>
    <xf numFmtId="0" fontId="17" fillId="0" borderId="0" xfId="0" applyFont="1" applyBorder="1" applyAlignment="1" applyProtection="1">
      <alignment horizontal="center" vertical="center"/>
    </xf>
    <xf numFmtId="0" fontId="18" fillId="0" borderId="0" xfId="0" applyFont="1" applyBorder="1" applyAlignment="1" applyProtection="1">
      <alignment vertical="center"/>
    </xf>
    <xf numFmtId="0" fontId="18" fillId="0" borderId="3" xfId="0" applyFont="1" applyBorder="1" applyAlignment="1" applyProtection="1">
      <alignment vertical="center"/>
    </xf>
    <xf numFmtId="0" fontId="18" fillId="0" borderId="4"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0" xfId="0" applyFont="1" applyFill="1" applyBorder="1" applyAlignment="1" applyProtection="1">
      <alignment vertical="center"/>
    </xf>
    <xf numFmtId="0" fontId="18" fillId="0" borderId="6" xfId="0" applyFont="1" applyBorder="1" applyAlignment="1" applyProtection="1">
      <alignment horizontal="center" vertical="center"/>
    </xf>
    <xf numFmtId="0" fontId="18" fillId="0" borderId="7" xfId="0" applyFont="1" applyFill="1" applyBorder="1" applyAlignment="1" applyProtection="1">
      <alignment vertical="center"/>
    </xf>
    <xf numFmtId="0" fontId="18" fillId="0" borderId="7" xfId="0" applyFont="1" applyBorder="1" applyAlignment="1" applyProtection="1">
      <alignment vertical="center"/>
    </xf>
    <xf numFmtId="0" fontId="18" fillId="0" borderId="8" xfId="0" applyFont="1" applyBorder="1" applyAlignment="1" applyProtection="1">
      <alignment vertical="center"/>
    </xf>
    <xf numFmtId="0" fontId="18" fillId="0" borderId="3" xfId="0" applyFont="1" applyFill="1" applyBorder="1" applyAlignment="1" applyProtection="1">
      <alignment horizontal="left" wrapText="1"/>
    </xf>
    <xf numFmtId="0" fontId="18" fillId="0" borderId="0" xfId="0" applyFont="1" applyFill="1" applyBorder="1" applyAlignment="1" applyProtection="1">
      <alignment horizontal="left"/>
    </xf>
    <xf numFmtId="0" fontId="18" fillId="0" borderId="3" xfId="0" applyFont="1" applyFill="1" applyBorder="1" applyAlignment="1" applyProtection="1">
      <alignment horizontal="left"/>
    </xf>
    <xf numFmtId="0" fontId="18" fillId="0" borderId="7" xfId="0" applyFont="1" applyBorder="1" applyAlignment="1" applyProtection="1">
      <alignment horizontal="left"/>
    </xf>
    <xf numFmtId="44" fontId="18" fillId="0" borderId="8" xfId="1" applyFont="1" applyFill="1" applyBorder="1" applyAlignment="1" applyProtection="1">
      <alignment horizontal="left"/>
    </xf>
    <xf numFmtId="0" fontId="18" fillId="0" borderId="4" xfId="0" applyFont="1" applyBorder="1" applyAlignment="1" applyProtection="1">
      <alignment vertical="center"/>
    </xf>
    <xf numFmtId="0" fontId="2" fillId="0" borderId="4" xfId="0" applyFont="1" applyBorder="1" applyAlignment="1" applyProtection="1">
      <alignment horizontal="left"/>
    </xf>
    <xf numFmtId="0" fontId="4" fillId="4" borderId="11" xfId="0" applyFont="1" applyFill="1" applyBorder="1" applyAlignment="1" applyProtection="1">
      <alignment horizontal="center"/>
    </xf>
    <xf numFmtId="0" fontId="4" fillId="0" borderId="0" xfId="0" applyFont="1" applyFill="1" applyBorder="1" applyAlignment="1" applyProtection="1">
      <alignment horizontal="center"/>
    </xf>
    <xf numFmtId="0" fontId="17" fillId="0" borderId="13" xfId="0" applyFont="1" applyBorder="1" applyAlignment="1" applyProtection="1">
      <alignment horizontal="left" vertical="center"/>
    </xf>
    <xf numFmtId="0" fontId="18" fillId="0" borderId="15" xfId="0" applyFont="1" applyBorder="1" applyAlignment="1" applyProtection="1">
      <alignment horizontal="left" vertical="center" wrapText="1"/>
    </xf>
    <xf numFmtId="0" fontId="17" fillId="0" borderId="16" xfId="0" applyFont="1" applyBorder="1" applyAlignment="1" applyProtection="1">
      <alignment horizontal="left" vertical="center"/>
    </xf>
    <xf numFmtId="0" fontId="18" fillId="0" borderId="9" xfId="0" applyFont="1" applyBorder="1" applyAlignment="1" applyProtection="1">
      <alignment vertical="center"/>
    </xf>
    <xf numFmtId="0" fontId="18" fillId="0" borderId="9" xfId="0" applyFont="1" applyBorder="1" applyAlignment="1" applyProtection="1">
      <alignment horizontal="left" vertical="center"/>
    </xf>
    <xf numFmtId="0" fontId="18" fillId="0" borderId="4" xfId="0" applyFont="1" applyBorder="1" applyAlignment="1" applyProtection="1">
      <alignment horizontal="right" vertical="center"/>
    </xf>
    <xf numFmtId="0" fontId="18" fillId="0" borderId="4" xfId="0" applyFont="1" applyBorder="1" applyAlignment="1" applyProtection="1">
      <alignment horizontal="left" vertical="center"/>
    </xf>
    <xf numFmtId="0" fontId="2" fillId="0" borderId="4" xfId="0" applyFont="1" applyBorder="1" applyAlignment="1" applyProtection="1">
      <alignment horizontal="right" wrapText="1"/>
    </xf>
    <xf numFmtId="0" fontId="17" fillId="0" borderId="0" xfId="0" applyNumberFormat="1" applyFont="1" applyBorder="1" applyAlignment="1" applyProtection="1">
      <alignment horizontal="right"/>
    </xf>
    <xf numFmtId="0" fontId="17" fillId="0" borderId="25"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xf>
    <xf numFmtId="0" fontId="0" fillId="4" borderId="10" xfId="0" applyFill="1" applyBorder="1" applyAlignment="1" applyProtection="1">
      <alignment horizontal="center" vertical="center"/>
    </xf>
    <xf numFmtId="0" fontId="18" fillId="4" borderId="26" xfId="0" applyNumberFormat="1" applyFont="1" applyFill="1" applyBorder="1" applyAlignment="1" applyProtection="1">
      <alignment horizontal="left" vertical="center" wrapText="1"/>
    </xf>
    <xf numFmtId="0" fontId="18" fillId="0" borderId="21" xfId="0" applyFont="1" applyFill="1" applyBorder="1" applyAlignment="1" applyProtection="1">
      <alignment horizontal="center" vertical="center" wrapText="1"/>
    </xf>
    <xf numFmtId="0" fontId="18" fillId="4" borderId="27" xfId="0" applyNumberFormat="1" applyFont="1" applyFill="1" applyBorder="1" applyAlignment="1" applyProtection="1">
      <alignment horizontal="left" vertical="center" wrapText="1"/>
    </xf>
    <xf numFmtId="0" fontId="18" fillId="0" borderId="11" xfId="0" applyFont="1" applyFill="1" applyBorder="1" applyAlignment="1" applyProtection="1">
      <alignment horizontal="left" vertical="center" wrapText="1"/>
    </xf>
    <xf numFmtId="0" fontId="18" fillId="0" borderId="11" xfId="0" applyFont="1" applyFill="1" applyBorder="1" applyAlignment="1" applyProtection="1">
      <alignment horizontal="center" vertical="center"/>
    </xf>
    <xf numFmtId="0" fontId="0" fillId="4" borderId="11" xfId="0" applyFill="1" applyBorder="1" applyAlignment="1" applyProtection="1">
      <alignment horizontal="center" vertical="center"/>
    </xf>
    <xf numFmtId="0" fontId="18" fillId="4" borderId="28" xfId="0" applyNumberFormat="1"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3" xfId="0" applyFont="1" applyFill="1" applyBorder="1" applyAlignment="1" applyProtection="1">
      <alignment horizontal="center" vertical="center"/>
    </xf>
    <xf numFmtId="0" fontId="0" fillId="4" borderId="23" xfId="0" applyFill="1" applyBorder="1" applyAlignment="1" applyProtection="1">
      <alignment horizontal="center" vertical="center" wrapText="1"/>
    </xf>
    <xf numFmtId="0" fontId="18" fillId="4" borderId="29" xfId="0" applyNumberFormat="1" applyFont="1" applyFill="1" applyBorder="1" applyAlignment="1" applyProtection="1">
      <alignment horizontal="left" vertical="center" wrapText="1"/>
    </xf>
    <xf numFmtId="0" fontId="18" fillId="0" borderId="4" xfId="0" applyFont="1" applyFill="1" applyBorder="1" applyProtection="1"/>
    <xf numFmtId="0" fontId="16" fillId="0" borderId="0" xfId="0" applyFont="1" applyFill="1" applyBorder="1" applyAlignment="1" applyProtection="1">
      <alignment horizontal="center" vertical="center"/>
    </xf>
    <xf numFmtId="0" fontId="17" fillId="0" borderId="0" xfId="0" applyFont="1" applyFill="1" applyBorder="1" applyAlignment="1" applyProtection="1"/>
    <xf numFmtId="0" fontId="18" fillId="0" borderId="3" xfId="0" applyFont="1" applyFill="1" applyBorder="1" applyProtection="1"/>
    <xf numFmtId="0" fontId="18" fillId="0" borderId="0" xfId="0" applyFont="1" applyBorder="1" applyAlignment="1" applyProtection="1">
      <alignment horizontal="center" vertical="center" wrapText="1"/>
    </xf>
    <xf numFmtId="0" fontId="18" fillId="3" borderId="16"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wrapText="1"/>
    </xf>
    <xf numFmtId="0" fontId="18" fillId="3" borderId="17" xfId="0" applyFont="1" applyFill="1" applyBorder="1" applyAlignment="1" applyProtection="1">
      <alignment vertical="center" wrapText="1"/>
    </xf>
    <xf numFmtId="0" fontId="18" fillId="3" borderId="24" xfId="0" applyFont="1" applyFill="1" applyBorder="1" applyAlignment="1" applyProtection="1">
      <alignment vertical="center" wrapText="1"/>
    </xf>
    <xf numFmtId="0" fontId="22" fillId="0" borderId="3" xfId="0" applyFont="1" applyBorder="1" applyAlignment="1" applyProtection="1">
      <alignment horizontal="left"/>
    </xf>
    <xf numFmtId="0" fontId="22" fillId="0" borderId="0" xfId="0" applyFont="1" applyAlignment="1" applyProtection="1">
      <alignment horizontal="left"/>
    </xf>
    <xf numFmtId="0" fontId="23" fillId="0" borderId="0" xfId="0" applyFont="1" applyProtection="1"/>
    <xf numFmtId="0" fontId="23" fillId="0" borderId="4" xfId="0" applyFont="1" applyBorder="1" applyAlignment="1" applyProtection="1">
      <alignment horizontal="center" vertical="center"/>
    </xf>
    <xf numFmtId="0" fontId="23" fillId="0" borderId="0" xfId="0" applyFont="1" applyBorder="1" applyAlignment="1" applyProtection="1">
      <alignment vertical="center"/>
    </xf>
    <xf numFmtId="0" fontId="23" fillId="0" borderId="0" xfId="0" applyFont="1" applyBorder="1" applyAlignment="1" applyProtection="1">
      <alignment horizontal="center" vertical="center"/>
    </xf>
    <xf numFmtId="0" fontId="12" fillId="0" borderId="0" xfId="0" applyFont="1" applyFill="1" applyBorder="1" applyAlignment="1" applyProtection="1"/>
    <xf numFmtId="3" fontId="1" fillId="0" borderId="1" xfId="0" applyNumberFormat="1" applyFont="1" applyBorder="1" applyProtection="1"/>
    <xf numFmtId="3" fontId="18" fillId="0" borderId="0" xfId="0" applyNumberFormat="1" applyFont="1" applyBorder="1" applyProtection="1"/>
    <xf numFmtId="0" fontId="2" fillId="0" borderId="4" xfId="0" applyFont="1" applyBorder="1" applyAlignment="1" applyProtection="1">
      <alignment horizontal="right"/>
    </xf>
    <xf numFmtId="0" fontId="4" fillId="0" borderId="0" xfId="0" applyFont="1" applyFill="1" applyBorder="1" applyAlignment="1" applyProtection="1">
      <alignment horizontal="left"/>
    </xf>
    <xf numFmtId="0" fontId="2" fillId="0" borderId="4" xfId="0" applyFont="1" applyBorder="1" applyAlignment="1" applyProtection="1">
      <alignment horizontal="right" vertical="center"/>
    </xf>
    <xf numFmtId="0" fontId="2" fillId="0" borderId="4" xfId="0" applyFont="1" applyBorder="1" applyAlignment="1" applyProtection="1">
      <alignment horizontal="right" vertical="center" wrapText="1"/>
    </xf>
    <xf numFmtId="3" fontId="18" fillId="0" borderId="0" xfId="0" applyNumberFormat="1" applyFont="1" applyFill="1" applyBorder="1" applyProtection="1"/>
    <xf numFmtId="0" fontId="18" fillId="0" borderId="7" xfId="0" applyFont="1" applyBorder="1" applyProtection="1"/>
    <xf numFmtId="3" fontId="18" fillId="0" borderId="7" xfId="0" applyNumberFormat="1" applyFont="1" applyBorder="1" applyProtection="1"/>
    <xf numFmtId="0" fontId="18" fillId="0" borderId="30" xfId="0" applyFont="1" applyBorder="1" applyAlignment="1" applyProtection="1">
      <alignment horizontal="right"/>
    </xf>
    <xf numFmtId="3" fontId="4" fillId="0" borderId="0" xfId="0" applyNumberFormat="1" applyFont="1" applyFill="1" applyBorder="1" applyAlignment="1" applyProtection="1">
      <alignment horizontal="left"/>
    </xf>
    <xf numFmtId="3" fontId="4" fillId="0" borderId="0" xfId="0" applyNumberFormat="1" applyFont="1" applyBorder="1" applyProtection="1"/>
    <xf numFmtId="3" fontId="2" fillId="0" borderId="0" xfId="0" applyNumberFormat="1" applyFont="1" applyBorder="1" applyProtection="1"/>
    <xf numFmtId="0" fontId="2" fillId="0" borderId="6" xfId="0" applyFont="1" applyFill="1" applyBorder="1" applyAlignment="1" applyProtection="1">
      <alignment horizontal="right" vertical="center" wrapText="1"/>
    </xf>
    <xf numFmtId="0" fontId="18" fillId="0" borderId="7" xfId="0" applyFont="1" applyFill="1" applyBorder="1" applyProtection="1"/>
    <xf numFmtId="3" fontId="18" fillId="0" borderId="7" xfId="0" applyNumberFormat="1" applyFont="1" applyFill="1" applyBorder="1" applyProtection="1"/>
    <xf numFmtId="0" fontId="18" fillId="0" borderId="8" xfId="0" applyFont="1" applyFill="1" applyBorder="1" applyProtection="1"/>
    <xf numFmtId="0" fontId="2" fillId="0" borderId="31" xfId="0" applyFont="1" applyBorder="1" applyAlignment="1" applyProtection="1">
      <alignment horizontal="center" vertical="center" wrapText="1"/>
    </xf>
    <xf numFmtId="3" fontId="2" fillId="0" borderId="32" xfId="0" applyNumberFormat="1"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3" fontId="4" fillId="4" borderId="10" xfId="0" applyNumberFormat="1" applyFont="1" applyFill="1" applyBorder="1" applyAlignment="1" applyProtection="1">
      <alignment horizontal="center" vertical="center" wrapText="1"/>
    </xf>
    <xf numFmtId="0" fontId="4" fillId="4" borderId="10" xfId="0" applyNumberFormat="1" applyFont="1" applyFill="1" applyBorder="1" applyAlignment="1" applyProtection="1">
      <alignment horizontal="center" vertical="center" wrapText="1"/>
    </xf>
    <xf numFmtId="3" fontId="4" fillId="3" borderId="10"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3" fontId="4" fillId="4" borderId="34" xfId="0" applyNumberFormat="1" applyFont="1" applyFill="1" applyBorder="1" applyAlignment="1" applyProtection="1">
      <alignment horizontal="center" vertical="center" wrapText="1"/>
    </xf>
    <xf numFmtId="0" fontId="4" fillId="4" borderId="34" xfId="0" applyNumberFormat="1" applyFont="1" applyFill="1" applyBorder="1" applyAlignment="1" applyProtection="1">
      <alignment horizontal="center" vertical="center" wrapText="1"/>
    </xf>
    <xf numFmtId="3" fontId="4" fillId="3" borderId="34" xfId="0" applyNumberFormat="1" applyFont="1" applyFill="1" applyBorder="1" applyAlignment="1" applyProtection="1">
      <alignment horizontal="center" vertical="center" wrapText="1"/>
    </xf>
    <xf numFmtId="0" fontId="4" fillId="3" borderId="34" xfId="0" applyNumberFormat="1" applyFont="1" applyFill="1" applyBorder="1" applyAlignment="1" applyProtection="1">
      <alignment horizontal="center" vertical="center" wrapText="1"/>
    </xf>
    <xf numFmtId="3" fontId="2" fillId="0" borderId="35" xfId="0" applyNumberFormat="1" applyFont="1" applyBorder="1" applyAlignment="1" applyProtection="1">
      <alignment horizontal="center" vertical="center" wrapText="1"/>
    </xf>
    <xf numFmtId="3" fontId="2" fillId="0" borderId="36" xfId="0" applyNumberFormat="1" applyFont="1" applyBorder="1" applyAlignment="1" applyProtection="1">
      <alignment horizontal="center" vertical="center" wrapText="1"/>
    </xf>
    <xf numFmtId="3" fontId="2" fillId="0" borderId="7" xfId="0" applyNumberFormat="1" applyFont="1" applyBorder="1" applyAlignment="1" applyProtection="1">
      <alignment horizontal="center" vertical="center" wrapText="1"/>
    </xf>
    <xf numFmtId="3" fontId="2" fillId="0" borderId="8" xfId="0" applyNumberFormat="1" applyFont="1" applyBorder="1" applyAlignment="1" applyProtection="1">
      <alignment horizontal="center" vertical="center" wrapText="1"/>
    </xf>
    <xf numFmtId="3" fontId="2" fillId="0" borderId="4" xfId="0" applyNumberFormat="1" applyFont="1" applyBorder="1" applyAlignment="1" applyProtection="1">
      <alignment vertical="center"/>
    </xf>
    <xf numFmtId="3" fontId="2" fillId="0" borderId="0" xfId="0" applyNumberFormat="1" applyFont="1" applyAlignment="1" applyProtection="1">
      <alignment vertical="center"/>
    </xf>
    <xf numFmtId="3" fontId="2" fillId="0" borderId="0" xfId="0" applyNumberFormat="1" applyFont="1" applyBorder="1" applyAlignment="1" applyProtection="1">
      <alignment horizontal="center"/>
    </xf>
    <xf numFmtId="3" fontId="18" fillId="0" borderId="0" xfId="0" applyNumberFormat="1" applyFont="1" applyProtection="1"/>
    <xf numFmtId="0" fontId="4" fillId="0" borderId="0" xfId="0" applyFont="1" applyBorder="1" applyAlignment="1" applyProtection="1">
      <alignment horizontal="left"/>
    </xf>
    <xf numFmtId="0" fontId="4" fillId="0" borderId="0" xfId="0" applyFont="1" applyBorder="1" applyAlignment="1" applyProtection="1">
      <alignment horizontal="right"/>
    </xf>
    <xf numFmtId="0" fontId="2" fillId="0" borderId="0" xfId="0" applyFont="1" applyBorder="1" applyAlignment="1" applyProtection="1">
      <alignment horizontal="left"/>
    </xf>
    <xf numFmtId="3" fontId="2" fillId="0" borderId="0" xfId="0" applyNumberFormat="1" applyFont="1" applyBorder="1" applyAlignment="1" applyProtection="1">
      <alignment horizontal="left"/>
    </xf>
    <xf numFmtId="3" fontId="18" fillId="0" borderId="0" xfId="0" applyNumberFormat="1" applyFont="1" applyBorder="1" applyAlignment="1" applyProtection="1"/>
    <xf numFmtId="0" fontId="2" fillId="0" borderId="0" xfId="0" applyFont="1" applyBorder="1" applyAlignment="1" applyProtection="1">
      <alignment horizontal="center"/>
    </xf>
    <xf numFmtId="3" fontId="2" fillId="0" borderId="0" xfId="0" applyNumberFormat="1" applyFont="1" applyBorder="1" applyAlignment="1" applyProtection="1">
      <alignment horizontal="center" vertical="center"/>
    </xf>
    <xf numFmtId="0" fontId="18" fillId="0" borderId="0" xfId="0" applyFont="1" applyBorder="1" applyAlignment="1" applyProtection="1">
      <alignment horizontal="center"/>
    </xf>
    <xf numFmtId="0" fontId="2" fillId="0" borderId="0" xfId="0" applyNumberFormat="1" applyFont="1" applyBorder="1" applyAlignment="1" applyProtection="1">
      <alignment horizontal="right"/>
    </xf>
    <xf numFmtId="0" fontId="2" fillId="0" borderId="0" xfId="0" applyFont="1" applyBorder="1" applyAlignment="1" applyProtection="1">
      <alignment wrapText="1"/>
    </xf>
    <xf numFmtId="3" fontId="2" fillId="0" borderId="0" xfId="0" applyNumberFormat="1" applyFont="1" applyBorder="1" applyAlignment="1" applyProtection="1">
      <alignment wrapText="1"/>
    </xf>
    <xf numFmtId="0" fontId="2" fillId="0" borderId="0" xfId="0" applyFont="1" applyBorder="1" applyAlignment="1" applyProtection="1"/>
    <xf numFmtId="0" fontId="2" fillId="0" borderId="0" xfId="0" applyFont="1" applyFill="1" applyBorder="1" applyAlignment="1" applyProtection="1"/>
    <xf numFmtId="3" fontId="2" fillId="0" borderId="0" xfId="0" applyNumberFormat="1" applyFont="1" applyFill="1" applyBorder="1" applyAlignment="1" applyProtection="1"/>
    <xf numFmtId="3" fontId="2" fillId="0" borderId="0" xfId="0" applyNumberFormat="1" applyFont="1" applyBorder="1" applyAlignment="1" applyProtection="1"/>
    <xf numFmtId="3" fontId="18" fillId="0" borderId="0" xfId="0" applyNumberFormat="1" applyFont="1" applyBorder="1" applyAlignment="1" applyProtection="1">
      <alignment horizontal="right"/>
    </xf>
    <xf numFmtId="3" fontId="4" fillId="0" borderId="0" xfId="0" applyNumberFormat="1" applyFont="1" applyBorder="1" applyAlignment="1" applyProtection="1"/>
    <xf numFmtId="0" fontId="5" fillId="0" borderId="0" xfId="0" applyFont="1" applyBorder="1" applyAlignment="1" applyProtection="1">
      <alignment horizontal="center"/>
    </xf>
    <xf numFmtId="0" fontId="5" fillId="0" borderId="0" xfId="0" applyFont="1" applyBorder="1" applyAlignment="1" applyProtection="1">
      <alignment horizontal="left"/>
    </xf>
    <xf numFmtId="3" fontId="5" fillId="0" borderId="0" xfId="0" applyNumberFormat="1" applyFont="1" applyBorder="1" applyAlignment="1" applyProtection="1">
      <alignment horizontal="center"/>
    </xf>
    <xf numFmtId="3" fontId="5" fillId="0" borderId="0" xfId="0" applyNumberFormat="1" applyFont="1" applyBorder="1" applyAlignment="1" applyProtection="1">
      <alignment horizontal="left"/>
    </xf>
    <xf numFmtId="0" fontId="6" fillId="0" borderId="0" xfId="0" applyFont="1" applyBorder="1" applyAlignment="1" applyProtection="1">
      <alignment horizontal="center"/>
    </xf>
    <xf numFmtId="0" fontId="6" fillId="0" borderId="0" xfId="0" applyFont="1" applyBorder="1" applyAlignment="1" applyProtection="1"/>
    <xf numFmtId="3" fontId="6" fillId="0" borderId="0" xfId="0" applyNumberFormat="1" applyFont="1" applyBorder="1" applyAlignment="1" applyProtection="1">
      <alignment horizontal="center"/>
    </xf>
    <xf numFmtId="3" fontId="6" fillId="0" borderId="0" xfId="0" applyNumberFormat="1" applyFont="1" applyFill="1" applyBorder="1" applyAlignment="1" applyProtection="1"/>
    <xf numFmtId="0" fontId="6" fillId="0" borderId="0" xfId="0" applyFont="1" applyFill="1" applyBorder="1" applyAlignment="1" applyProtection="1"/>
    <xf numFmtId="0" fontId="18" fillId="0" borderId="0" xfId="0" applyFont="1" applyBorder="1" applyAlignment="1" applyProtection="1">
      <alignment wrapText="1"/>
    </xf>
    <xf numFmtId="0" fontId="18" fillId="0" borderId="37" xfId="0" applyFont="1" applyBorder="1" applyProtection="1"/>
    <xf numFmtId="0" fontId="18" fillId="0" borderId="10" xfId="0" applyFont="1" applyBorder="1" applyProtection="1"/>
    <xf numFmtId="0" fontId="4" fillId="4" borderId="11" xfId="0" applyNumberFormat="1" applyFont="1" applyFill="1" applyBorder="1" applyAlignment="1" applyProtection="1">
      <alignment horizontal="center" vertical="center" wrapText="1"/>
    </xf>
    <xf numFmtId="3" fontId="2" fillId="0" borderId="0" xfId="0" applyNumberFormat="1" applyFont="1" applyBorder="1" applyAlignment="1" applyProtection="1">
      <alignment vertical="center"/>
    </xf>
    <xf numFmtId="0" fontId="2" fillId="0" borderId="5" xfId="0" applyFont="1" applyBorder="1" applyAlignment="1" applyProtection="1">
      <alignment horizontal="right"/>
    </xf>
    <xf numFmtId="0" fontId="2" fillId="0" borderId="1" xfId="0" applyFont="1" applyBorder="1" applyAlignment="1" applyProtection="1">
      <alignment horizontal="right"/>
    </xf>
    <xf numFmtId="3" fontId="2" fillId="0" borderId="1" xfId="0" applyNumberFormat="1" applyFont="1" applyBorder="1" applyAlignment="1" applyProtection="1">
      <alignment horizontal="center"/>
    </xf>
    <xf numFmtId="3" fontId="18" fillId="0" borderId="1" xfId="0" applyNumberFormat="1" applyFont="1" applyBorder="1" applyProtection="1"/>
    <xf numFmtId="0" fontId="2" fillId="0" borderId="6" xfId="0" applyNumberFormat="1" applyFont="1" applyBorder="1" applyAlignment="1" applyProtection="1">
      <alignment horizontal="left"/>
    </xf>
    <xf numFmtId="0" fontId="2" fillId="0" borderId="7" xfId="0" applyFont="1" applyBorder="1" applyAlignment="1" applyProtection="1">
      <alignment horizontal="center"/>
    </xf>
    <xf numFmtId="3" fontId="2" fillId="0" borderId="7" xfId="0" applyNumberFormat="1" applyFont="1" applyBorder="1" applyAlignment="1" applyProtection="1">
      <alignment horizontal="center" vertical="center"/>
    </xf>
    <xf numFmtId="3" fontId="18" fillId="0" borderId="7" xfId="0" applyNumberFormat="1" applyFont="1" applyBorder="1" applyAlignment="1" applyProtection="1"/>
    <xf numFmtId="3" fontId="18" fillId="0" borderId="7" xfId="0" applyNumberFormat="1" applyFont="1" applyBorder="1" applyAlignment="1" applyProtection="1">
      <alignment horizontal="center" vertical="center"/>
    </xf>
    <xf numFmtId="3" fontId="18" fillId="0" borderId="7" xfId="0" applyNumberFormat="1" applyFont="1" applyBorder="1" applyAlignment="1" applyProtection="1">
      <alignment horizontal="center"/>
    </xf>
    <xf numFmtId="0" fontId="18" fillId="0" borderId="7" xfId="0" applyFont="1" applyBorder="1" applyAlignment="1" applyProtection="1">
      <alignment horizontal="center"/>
    </xf>
    <xf numFmtId="0" fontId="18" fillId="0" borderId="7" xfId="0" applyFont="1" applyBorder="1" applyAlignment="1" applyProtection="1">
      <alignment horizontal="center" vertical="center"/>
    </xf>
    <xf numFmtId="0" fontId="17" fillId="0" borderId="0" xfId="0" applyFont="1"/>
    <xf numFmtId="0" fontId="17" fillId="0" borderId="6" xfId="0" applyFont="1" applyBorder="1" applyAlignment="1" applyProtection="1">
      <alignment horizontal="right" vertical="center" wrapText="1"/>
    </xf>
    <xf numFmtId="0" fontId="4" fillId="0" borderId="7" xfId="0" applyFont="1" applyFill="1" applyBorder="1" applyAlignment="1" applyProtection="1">
      <alignment horizontal="left" vertical="center" wrapText="1"/>
    </xf>
    <xf numFmtId="0" fontId="2" fillId="0" borderId="6" xfId="0" applyFont="1" applyBorder="1" applyAlignment="1" applyProtection="1">
      <alignment horizontal="right" vertical="center" wrapText="1"/>
    </xf>
    <xf numFmtId="0" fontId="18" fillId="0" borderId="7" xfId="0" applyNumberFormat="1" applyFont="1" applyFill="1" applyBorder="1" applyAlignment="1" applyProtection="1">
      <alignment horizontal="left" vertical="center" wrapText="1"/>
    </xf>
    <xf numFmtId="166" fontId="0" fillId="0" borderId="0" xfId="0" applyNumberFormat="1" applyBorder="1" applyAlignment="1" applyProtection="1">
      <alignment horizontal="center"/>
    </xf>
    <xf numFmtId="0" fontId="13" fillId="0" borderId="5" xfId="0" applyFont="1" applyBorder="1"/>
    <xf numFmtId="0" fontId="13" fillId="0" borderId="4" xfId="0" applyFont="1" applyBorder="1"/>
    <xf numFmtId="0" fontId="0" fillId="0" borderId="0" xfId="0" applyAlignment="1"/>
    <xf numFmtId="0" fontId="0" fillId="0" borderId="3" xfId="0" applyBorder="1" applyAlignment="1"/>
    <xf numFmtId="0" fontId="0" fillId="0" borderId="4" xfId="0" applyBorder="1" applyAlignment="1">
      <alignment vertical="top"/>
    </xf>
    <xf numFmtId="0" fontId="4" fillId="0" borderId="0" xfId="0" applyFont="1" applyFill="1" applyBorder="1" applyAlignment="1">
      <alignment horizontal="left" vertical="center" wrapText="1"/>
    </xf>
    <xf numFmtId="0" fontId="4" fillId="0" borderId="0" xfId="0" applyFont="1" applyAlignment="1">
      <alignment vertical="center"/>
    </xf>
    <xf numFmtId="0" fontId="4" fillId="0" borderId="3" xfId="0" applyFont="1" applyBorder="1" applyAlignment="1">
      <alignment vertical="center"/>
    </xf>
    <xf numFmtId="0" fontId="16" fillId="3" borderId="4"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2" fillId="6" borderId="11" xfId="0" applyFont="1" applyFill="1" applyBorder="1" applyAlignment="1" applyProtection="1">
      <alignment horizontal="center"/>
      <protection locked="0"/>
    </xf>
    <xf numFmtId="0" fontId="18" fillId="7" borderId="4" xfId="0" applyFont="1" applyFill="1" applyBorder="1" applyAlignment="1" applyProtection="1">
      <alignment horizontal="center" vertical="center" wrapText="1"/>
    </xf>
    <xf numFmtId="0" fontId="18" fillId="7" borderId="0" xfId="0" applyFont="1" applyFill="1" applyBorder="1" applyAlignment="1" applyProtection="1">
      <alignment horizontal="center" vertical="center" wrapText="1"/>
    </xf>
    <xf numFmtId="0" fontId="18" fillId="7" borderId="0" xfId="0" applyFont="1" applyFill="1" applyBorder="1" applyAlignment="1" applyProtection="1">
      <alignment vertical="center" wrapText="1"/>
    </xf>
    <xf numFmtId="0" fontId="18" fillId="7" borderId="3" xfId="0" applyFont="1" applyFill="1" applyBorder="1" applyAlignment="1" applyProtection="1">
      <alignment vertical="center" wrapText="1"/>
    </xf>
    <xf numFmtId="0" fontId="17" fillId="7" borderId="0" xfId="0" applyFont="1" applyFill="1" applyBorder="1" applyAlignment="1" applyProtection="1">
      <alignment vertical="center"/>
    </xf>
    <xf numFmtId="0" fontId="17" fillId="3" borderId="17" xfId="0" applyFont="1" applyFill="1" applyBorder="1" applyAlignment="1" applyProtection="1">
      <alignment vertical="center"/>
    </xf>
    <xf numFmtId="0" fontId="17" fillId="7" borderId="1" xfId="0" applyFont="1" applyFill="1" applyBorder="1" applyAlignment="1" applyProtection="1">
      <alignment vertical="center"/>
    </xf>
    <xf numFmtId="0" fontId="18" fillId="7" borderId="1" xfId="0" applyFont="1" applyFill="1" applyBorder="1" applyAlignment="1" applyProtection="1">
      <alignment vertical="center"/>
    </xf>
    <xf numFmtId="0" fontId="18" fillId="7" borderId="2" xfId="0" applyFont="1" applyFill="1" applyBorder="1" applyAlignment="1" applyProtection="1">
      <alignment vertical="center"/>
    </xf>
    <xf numFmtId="0" fontId="18" fillId="7" borderId="0" xfId="0" applyFont="1" applyFill="1" applyBorder="1" applyAlignment="1" applyProtection="1">
      <alignment vertical="center"/>
    </xf>
    <xf numFmtId="0" fontId="18" fillId="7" borderId="3" xfId="0" applyFont="1" applyFill="1" applyBorder="1" applyAlignment="1" applyProtection="1">
      <alignment vertical="center"/>
    </xf>
    <xf numFmtId="0" fontId="0" fillId="0" borderId="0" xfId="0" applyFont="1" applyBorder="1" applyAlignment="1" applyProtection="1">
      <alignment horizontal="right"/>
    </xf>
    <xf numFmtId="0" fontId="4" fillId="6" borderId="9" xfId="0" applyFont="1" applyFill="1" applyBorder="1" applyAlignment="1" applyProtection="1">
      <alignment horizontal="center" vertical="center" wrapText="1"/>
      <protection locked="0"/>
    </xf>
    <xf numFmtId="3" fontId="4" fillId="6" borderId="10" xfId="0" applyNumberFormat="1" applyFont="1" applyFill="1" applyBorder="1" applyAlignment="1" applyProtection="1">
      <alignment horizontal="center" vertical="center" wrapText="1"/>
      <protection locked="0"/>
    </xf>
    <xf numFmtId="0" fontId="4" fillId="6" borderId="20" xfId="0" applyFont="1" applyFill="1" applyBorder="1" applyAlignment="1" applyProtection="1">
      <alignment horizontal="center" vertical="center" wrapText="1"/>
      <protection locked="0"/>
    </xf>
    <xf numFmtId="3" fontId="4" fillId="6" borderId="11" xfId="0" applyNumberFormat="1" applyFont="1" applyFill="1" applyBorder="1" applyAlignment="1" applyProtection="1">
      <alignment horizontal="center" vertical="center" wrapText="1"/>
      <protection locked="0"/>
    </xf>
    <xf numFmtId="0" fontId="4" fillId="6" borderId="38" xfId="0" applyFont="1" applyFill="1" applyBorder="1" applyAlignment="1" applyProtection="1">
      <alignment horizontal="center" vertical="center" wrapText="1"/>
      <protection locked="0"/>
    </xf>
    <xf numFmtId="3" fontId="4" fillId="6" borderId="39" xfId="0" applyNumberFormat="1" applyFont="1" applyFill="1" applyBorder="1" applyAlignment="1" applyProtection="1">
      <alignment horizontal="center" vertical="center" wrapText="1"/>
      <protection locked="0"/>
    </xf>
    <xf numFmtId="3" fontId="4" fillId="6" borderId="21" xfId="0" applyNumberFormat="1"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3" fontId="4" fillId="6" borderId="34" xfId="0" applyNumberFormat="1" applyFont="1" applyFill="1" applyBorder="1" applyAlignment="1" applyProtection="1">
      <alignment horizontal="center" vertical="center" wrapText="1"/>
      <protection locked="0"/>
    </xf>
    <xf numFmtId="3" fontId="18" fillId="6" borderId="10" xfId="0" applyNumberFormat="1" applyFont="1" applyFill="1" applyBorder="1" applyAlignment="1" applyProtection="1">
      <alignment horizontal="center" vertical="center"/>
      <protection locked="0"/>
    </xf>
    <xf numFmtId="0" fontId="18" fillId="6" borderId="11" xfId="0" applyNumberFormat="1" applyFont="1" applyFill="1" applyBorder="1" applyAlignment="1" applyProtection="1">
      <alignment horizontal="left" wrapText="1"/>
      <protection locked="0"/>
    </xf>
    <xf numFmtId="1" fontId="18" fillId="6" borderId="11" xfId="0" applyNumberFormat="1" applyFont="1" applyFill="1" applyBorder="1" applyAlignment="1" applyProtection="1">
      <alignment horizontal="left" vertical="center" wrapText="1"/>
      <protection locked="0"/>
    </xf>
    <xf numFmtId="3" fontId="18" fillId="6" borderId="40" xfId="0" applyNumberFormat="1" applyFont="1" applyFill="1" applyBorder="1" applyAlignment="1" applyProtection="1">
      <alignment horizontal="center"/>
      <protection locked="0"/>
    </xf>
    <xf numFmtId="3" fontId="18" fillId="6" borderId="10" xfId="0" applyNumberFormat="1" applyFont="1" applyFill="1" applyBorder="1" applyAlignment="1" applyProtection="1">
      <alignment horizontal="center"/>
      <protection locked="0"/>
    </xf>
    <xf numFmtId="3" fontId="18" fillId="6" borderId="40" xfId="0" applyNumberFormat="1" applyFont="1" applyFill="1" applyBorder="1" applyAlignment="1" applyProtection="1">
      <alignment horizontal="center" vertical="center"/>
      <protection locked="0"/>
    </xf>
    <xf numFmtId="0" fontId="4" fillId="6" borderId="10" xfId="0" applyNumberFormat="1" applyFont="1" applyFill="1" applyBorder="1" applyAlignment="1" applyProtection="1">
      <alignment horizontal="center" vertical="center" wrapText="1"/>
      <protection locked="0"/>
    </xf>
    <xf numFmtId="0" fontId="4" fillId="6" borderId="34" xfId="0" applyNumberFormat="1" applyFont="1" applyFill="1" applyBorder="1" applyAlignment="1" applyProtection="1">
      <alignment horizontal="center" vertical="center" wrapText="1"/>
      <protection locked="0"/>
    </xf>
    <xf numFmtId="0" fontId="11" fillId="6" borderId="26" xfId="0" applyNumberFormat="1" applyFont="1" applyFill="1" applyBorder="1" applyAlignment="1" applyProtection="1">
      <alignment horizontal="left" vertical="center" wrapText="1"/>
      <protection locked="0"/>
    </xf>
    <xf numFmtId="0" fontId="11" fillId="6" borderId="41" xfId="0" applyNumberFormat="1" applyFont="1" applyFill="1" applyBorder="1" applyAlignment="1" applyProtection="1">
      <alignment horizontal="left" vertical="center" wrapText="1"/>
      <protection locked="0"/>
    </xf>
    <xf numFmtId="0" fontId="0" fillId="8" borderId="11" xfId="0" applyFont="1" applyFill="1" applyBorder="1" applyAlignment="1" applyProtection="1">
      <alignment horizontal="right"/>
    </xf>
    <xf numFmtId="0" fontId="0" fillId="0" borderId="0" xfId="0" applyFill="1" applyBorder="1" applyAlignment="1" applyProtection="1"/>
    <xf numFmtId="0" fontId="2" fillId="0" borderId="0" xfId="0" applyFont="1" applyFill="1" applyBorder="1" applyAlignment="1" applyProtection="1">
      <alignment horizontal="right"/>
    </xf>
    <xf numFmtId="0" fontId="4" fillId="0" borderId="0" xfId="0" applyFont="1"/>
    <xf numFmtId="0" fontId="4" fillId="0" borderId="0" xfId="0" applyFont="1" applyFill="1" applyBorder="1"/>
    <xf numFmtId="0" fontId="4" fillId="0" borderId="0" xfId="0" applyFont="1" applyBorder="1" applyAlignment="1">
      <alignment horizontal="center"/>
    </xf>
    <xf numFmtId="0" fontId="0" fillId="0" borderId="35" xfId="0" applyNumberFormat="1" applyFont="1" applyFill="1" applyBorder="1" applyAlignment="1" applyProtection="1">
      <alignment horizontal="left" vertical="center" wrapText="1"/>
    </xf>
    <xf numFmtId="0" fontId="0" fillId="0" borderId="23" xfId="0" applyNumberFormat="1" applyFont="1" applyFill="1" applyBorder="1" applyAlignment="1" applyProtection="1">
      <alignment horizontal="left" vertical="center" wrapText="1"/>
    </xf>
    <xf numFmtId="0" fontId="4" fillId="0" borderId="0" xfId="0" applyFont="1" applyBorder="1" applyAlignment="1">
      <alignment horizontal="left"/>
    </xf>
    <xf numFmtId="0" fontId="4" fillId="0" borderId="0" xfId="0" applyFont="1" applyBorder="1" applyAlignment="1">
      <alignment horizontal="right"/>
    </xf>
    <xf numFmtId="0" fontId="17" fillId="0" borderId="0" xfId="0" applyNumberFormat="1" applyFont="1" applyBorder="1" applyAlignment="1">
      <alignment horizontal="left"/>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49" fontId="18" fillId="0" borderId="0" xfId="0" applyNumberFormat="1"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lignment horizontal="right" vertical="center"/>
    </xf>
    <xf numFmtId="0" fontId="18" fillId="0" borderId="0" xfId="0" applyFont="1" applyFill="1" applyBorder="1" applyAlignment="1">
      <alignment vertical="center"/>
    </xf>
    <xf numFmtId="0" fontId="17" fillId="0" borderId="0" xfId="0" applyFont="1" applyFill="1" applyBorder="1" applyAlignment="1">
      <alignment horizontal="right"/>
    </xf>
    <xf numFmtId="3" fontId="18" fillId="0" borderId="0" xfId="0" applyNumberFormat="1" applyFont="1" applyFill="1" applyBorder="1"/>
    <xf numFmtId="0" fontId="18" fillId="0" borderId="0" xfId="0" applyFont="1" applyFill="1" applyBorder="1"/>
    <xf numFmtId="0" fontId="2" fillId="0" borderId="0" xfId="0" applyFont="1" applyFill="1" applyBorder="1" applyAlignment="1">
      <alignment horizontal="left"/>
    </xf>
    <xf numFmtId="0" fontId="18" fillId="0" borderId="0" xfId="0" applyFont="1" applyFill="1" applyBorder="1" applyAlignment="1">
      <alignment horizontal="right"/>
    </xf>
    <xf numFmtId="0" fontId="17" fillId="0" borderId="0" xfId="0" applyFont="1" applyFill="1" applyBorder="1" applyAlignment="1">
      <alignment horizontal="left"/>
    </xf>
    <xf numFmtId="0" fontId="17" fillId="0" borderId="0" xfId="0" applyFont="1" applyFill="1" applyBorder="1" applyAlignment="1">
      <alignment horizontal="center"/>
    </xf>
    <xf numFmtId="0" fontId="17" fillId="0" borderId="0" xfId="0" applyNumberFormat="1" applyFont="1" applyFill="1" applyBorder="1" applyAlignment="1">
      <alignment horizontal="right"/>
    </xf>
    <xf numFmtId="0" fontId="17" fillId="0" borderId="0" xfId="0" applyNumberFormat="1" applyFont="1" applyFill="1" applyBorder="1" applyAlignment="1">
      <alignment horizontal="left"/>
    </xf>
    <xf numFmtId="3" fontId="24" fillId="0" borderId="0" xfId="0" applyNumberFormat="1" applyFont="1" applyBorder="1"/>
    <xf numFmtId="0" fontId="24" fillId="0" borderId="0" xfId="0" applyFont="1" applyBorder="1"/>
    <xf numFmtId="3" fontId="4" fillId="0" borderId="0" xfId="0" applyNumberFormat="1" applyFont="1" applyFill="1" applyBorder="1"/>
    <xf numFmtId="3" fontId="24" fillId="0" borderId="0" xfId="0" applyNumberFormat="1" applyFont="1" applyFill="1" applyBorder="1"/>
    <xf numFmtId="0" fontId="24" fillId="0" borderId="0" xfId="0" applyFont="1" applyFill="1" applyBorder="1"/>
    <xf numFmtId="0" fontId="4" fillId="0" borderId="0" xfId="0" applyFont="1" applyBorder="1" applyAlignment="1">
      <alignment wrapText="1"/>
    </xf>
    <xf numFmtId="3" fontId="4" fillId="0" borderId="0" xfId="0" applyNumberFormat="1" applyFont="1" applyBorder="1" applyAlignment="1">
      <alignment wrapText="1"/>
    </xf>
    <xf numFmtId="3" fontId="24" fillId="0" borderId="0" xfId="0" applyNumberFormat="1" applyFont="1" applyAlignment="1">
      <alignment wrapText="1"/>
    </xf>
    <xf numFmtId="0" fontId="24" fillId="0" borderId="0" xfId="0" applyFont="1" applyAlignment="1">
      <alignment wrapText="1"/>
    </xf>
    <xf numFmtId="168" fontId="0" fillId="0" borderId="0" xfId="0" applyNumberFormat="1"/>
    <xf numFmtId="168" fontId="4" fillId="0" borderId="0" xfId="0" applyNumberFormat="1" applyFont="1" applyAlignment="1">
      <alignment horizontal="left"/>
    </xf>
    <xf numFmtId="168" fontId="0" fillId="0" borderId="0" xfId="0" applyNumberFormat="1" applyAlignment="1">
      <alignment horizontal="left"/>
    </xf>
    <xf numFmtId="0" fontId="0" fillId="0" borderId="0" xfId="0" applyAlignment="1">
      <alignment horizontal="left"/>
    </xf>
    <xf numFmtId="0" fontId="17" fillId="0" borderId="7" xfId="0" applyFont="1" applyFill="1" applyBorder="1" applyAlignment="1" applyProtection="1">
      <alignment horizontal="right"/>
    </xf>
    <xf numFmtId="164" fontId="17" fillId="0" borderId="8" xfId="0" applyNumberFormat="1" applyFont="1" applyFill="1" applyBorder="1" applyAlignment="1" applyProtection="1">
      <alignment horizontal="left"/>
    </xf>
    <xf numFmtId="0" fontId="2" fillId="0" borderId="0" xfId="0" applyNumberFormat="1" applyFont="1" applyBorder="1" applyAlignment="1">
      <alignment horizontal="center" vertical="center"/>
    </xf>
    <xf numFmtId="0" fontId="2" fillId="0" borderId="0" xfId="0" applyFont="1" applyAlignment="1">
      <alignment horizontal="center" wrapText="1"/>
    </xf>
    <xf numFmtId="0" fontId="2" fillId="0" borderId="0" xfId="0" applyFont="1" applyBorder="1" applyAlignment="1">
      <alignment horizontal="right" vertical="center"/>
    </xf>
    <xf numFmtId="0" fontId="18" fillId="0" borderId="0" xfId="0" applyFont="1" applyBorder="1" applyAlignment="1">
      <alignment vertical="center"/>
    </xf>
    <xf numFmtId="3" fontId="24" fillId="0" borderId="0" xfId="0" applyNumberFormat="1" applyFont="1" applyBorder="1" applyAlignment="1">
      <alignment wrapText="1"/>
    </xf>
    <xf numFmtId="0" fontId="4" fillId="0" borderId="1" xfId="0" applyFont="1" applyBorder="1"/>
    <xf numFmtId="3" fontId="24" fillId="0" borderId="3" xfId="0" applyNumberFormat="1" applyFont="1" applyFill="1" applyBorder="1"/>
    <xf numFmtId="0" fontId="24" fillId="0" borderId="0" xfId="0" applyFont="1" applyBorder="1" applyAlignment="1">
      <alignment wrapText="1"/>
    </xf>
    <xf numFmtId="0" fontId="4" fillId="0" borderId="7" xfId="0" applyFont="1" applyBorder="1" applyAlignment="1">
      <alignment wrapText="1"/>
    </xf>
    <xf numFmtId="0" fontId="18" fillId="0" borderId="7" xfId="0" applyFont="1" applyBorder="1" applyAlignment="1">
      <alignment wrapText="1"/>
    </xf>
    <xf numFmtId="3" fontId="18" fillId="0" borderId="7" xfId="0" applyNumberFormat="1" applyFont="1" applyBorder="1" applyAlignment="1">
      <alignment wrapText="1"/>
    </xf>
    <xf numFmtId="3" fontId="18" fillId="0" borderId="8" xfId="0" applyNumberFormat="1" applyFont="1" applyBorder="1" applyAlignment="1">
      <alignment wrapText="1"/>
    </xf>
    <xf numFmtId="3" fontId="18" fillId="0" borderId="0" xfId="0" applyNumberFormat="1" applyFont="1" applyAlignment="1">
      <alignment wrapText="1"/>
    </xf>
    <xf numFmtId="0" fontId="4" fillId="0" borderId="6" xfId="0" applyFont="1" applyBorder="1" applyAlignment="1">
      <alignment horizontal="left" wrapText="1"/>
    </xf>
    <xf numFmtId="0" fontId="18" fillId="0" borderId="1" xfId="0" applyFont="1" applyBorder="1" applyAlignment="1">
      <alignment horizontal="center"/>
    </xf>
    <xf numFmtId="0" fontId="4" fillId="0" borderId="7" xfId="0" applyFont="1" applyBorder="1" applyAlignment="1">
      <alignment horizontal="center" wrapText="1"/>
    </xf>
    <xf numFmtId="0" fontId="17" fillId="0" borderId="0" xfId="0" applyNumberFormat="1" applyFont="1" applyBorder="1" applyAlignment="1">
      <alignment horizontal="center"/>
    </xf>
    <xf numFmtId="0" fontId="12" fillId="0" borderId="0" xfId="0" applyFont="1" applyFill="1" applyBorder="1" applyAlignment="1">
      <alignment horizontal="center"/>
    </xf>
    <xf numFmtId="0" fontId="18" fillId="0" borderId="0" xfId="0" applyFont="1" applyAlignment="1">
      <alignment horizontal="center"/>
    </xf>
    <xf numFmtId="0" fontId="17" fillId="0" borderId="0" xfId="0" applyFont="1" applyFill="1" applyBorder="1" applyAlignment="1" applyProtection="1">
      <alignment wrapText="1"/>
    </xf>
    <xf numFmtId="169" fontId="18" fillId="6" borderId="10" xfId="0" applyNumberFormat="1" applyFont="1" applyFill="1" applyBorder="1" applyAlignment="1" applyProtection="1">
      <alignment horizontal="center" wrapText="1"/>
      <protection locked="0"/>
    </xf>
    <xf numFmtId="169" fontId="18" fillId="6" borderId="11" xfId="0" applyNumberFormat="1" applyFont="1" applyFill="1" applyBorder="1" applyAlignment="1" applyProtection="1">
      <alignment horizontal="center" wrapText="1"/>
      <protection locked="0"/>
    </xf>
    <xf numFmtId="0" fontId="18" fillId="6" borderId="11" xfId="0" applyNumberFormat="1" applyFont="1" applyFill="1" applyBorder="1" applyAlignment="1" applyProtection="1">
      <alignment horizontal="center" wrapText="1"/>
      <protection locked="0"/>
    </xf>
    <xf numFmtId="0" fontId="4" fillId="6" borderId="10" xfId="0" applyNumberFormat="1" applyFont="1" applyFill="1" applyBorder="1" applyAlignment="1" applyProtection="1">
      <alignment horizontal="center" wrapText="1"/>
      <protection locked="0"/>
    </xf>
    <xf numFmtId="0" fontId="4" fillId="6" borderId="39" xfId="0" applyFont="1" applyFill="1" applyBorder="1" applyAlignment="1" applyProtection="1">
      <alignment horizontal="left" wrapText="1"/>
      <protection locked="0"/>
    </xf>
    <xf numFmtId="0" fontId="2" fillId="0" borderId="5" xfId="0" applyFont="1" applyBorder="1" applyAlignment="1" applyProtection="1">
      <alignment horizontal="left"/>
    </xf>
    <xf numFmtId="3" fontId="4" fillId="4" borderId="11" xfId="0" applyNumberFormat="1" applyFont="1" applyFill="1" applyBorder="1" applyAlignment="1" applyProtection="1">
      <alignment horizontal="center"/>
    </xf>
    <xf numFmtId="0" fontId="18" fillId="0" borderId="6" xfId="0" applyFont="1" applyBorder="1" applyProtection="1"/>
    <xf numFmtId="0" fontId="18" fillId="0" borderId="0" xfId="0" applyFont="1" applyBorder="1" applyAlignment="1" applyProtection="1">
      <alignment horizontal="right"/>
    </xf>
    <xf numFmtId="3" fontId="4" fillId="0" borderId="0" xfId="0" applyNumberFormat="1" applyFont="1" applyFill="1" applyBorder="1" applyAlignment="1" applyProtection="1">
      <alignment horizontal="center"/>
    </xf>
    <xf numFmtId="3" fontId="2" fillId="0" borderId="0" xfId="0" applyNumberFormat="1" applyFont="1" applyFill="1" applyBorder="1" applyAlignment="1" applyProtection="1">
      <alignment horizontal="center"/>
    </xf>
    <xf numFmtId="3" fontId="2" fillId="0" borderId="7" xfId="0" applyNumberFormat="1" applyFont="1" applyBorder="1" applyAlignment="1" applyProtection="1">
      <alignment horizontal="center"/>
    </xf>
    <xf numFmtId="49" fontId="2" fillId="0" borderId="32" xfId="0" applyNumberFormat="1" applyFont="1" applyBorder="1" applyAlignment="1" applyProtection="1">
      <alignment horizontal="center" vertical="center" wrapText="1"/>
    </xf>
    <xf numFmtId="49" fontId="2" fillId="0" borderId="42" xfId="0" applyNumberFormat="1" applyFont="1" applyBorder="1" applyAlignment="1" applyProtection="1">
      <alignment horizontal="center" vertical="center" wrapText="1"/>
    </xf>
    <xf numFmtId="0" fontId="4" fillId="0" borderId="1" xfId="0" applyFont="1" applyBorder="1" applyAlignment="1" applyProtection="1">
      <alignment horizontal="right"/>
    </xf>
    <xf numFmtId="0" fontId="2" fillId="0" borderId="1" xfId="0" applyFont="1" applyBorder="1" applyAlignment="1" applyProtection="1">
      <alignment horizontal="center"/>
    </xf>
    <xf numFmtId="3" fontId="18" fillId="0" borderId="1" xfId="0" applyNumberFormat="1" applyFont="1" applyFill="1" applyBorder="1" applyProtection="1"/>
    <xf numFmtId="0" fontId="2" fillId="0" borderId="7" xfId="0" applyFont="1" applyFill="1" applyBorder="1" applyAlignment="1" applyProtection="1">
      <alignment horizontal="right"/>
    </xf>
    <xf numFmtId="3" fontId="2" fillId="0" borderId="7" xfId="0" applyNumberFormat="1" applyFont="1" applyFill="1" applyBorder="1" applyAlignment="1" applyProtection="1">
      <alignment horizontal="center"/>
    </xf>
    <xf numFmtId="3" fontId="18" fillId="8" borderId="11" xfId="0" applyNumberFormat="1" applyFont="1" applyFill="1" applyBorder="1" applyAlignment="1" applyProtection="1">
      <alignment horizontal="center"/>
    </xf>
    <xf numFmtId="3" fontId="4" fillId="8" borderId="11" xfId="0" applyNumberFormat="1" applyFont="1" applyFill="1" applyBorder="1" applyAlignment="1">
      <alignment horizontal="right"/>
    </xf>
    <xf numFmtId="0" fontId="28" fillId="0" borderId="0" xfId="0" applyFont="1" applyBorder="1" applyAlignment="1">
      <alignment horizontal="left"/>
    </xf>
    <xf numFmtId="44" fontId="4" fillId="0" borderId="0" xfId="1" applyFont="1" applyFill="1" applyBorder="1" applyAlignment="1">
      <alignment horizontal="right"/>
    </xf>
    <xf numFmtId="167" fontId="4" fillId="0" borderId="0" xfId="0" applyNumberFormat="1" applyFont="1" applyFill="1" applyBorder="1" applyAlignment="1">
      <alignment horizontal="right"/>
    </xf>
    <xf numFmtId="0" fontId="18" fillId="0" borderId="2" xfId="0" applyFont="1" applyBorder="1"/>
    <xf numFmtId="0" fontId="18" fillId="0" borderId="3" xfId="0" applyFont="1" applyFill="1" applyBorder="1" applyAlignment="1">
      <alignment wrapText="1"/>
    </xf>
    <xf numFmtId="0" fontId="4" fillId="0" borderId="3" xfId="0" applyFont="1" applyBorder="1"/>
    <xf numFmtId="0" fontId="33" fillId="0" borderId="3" xfId="0" applyFont="1" applyBorder="1"/>
    <xf numFmtId="0" fontId="4" fillId="0" borderId="3" xfId="0" applyFont="1" applyBorder="1" applyAlignment="1"/>
    <xf numFmtId="0" fontId="17" fillId="0" borderId="3" xfId="0" applyFont="1" applyFill="1" applyBorder="1" applyAlignment="1" applyProtection="1">
      <alignment horizontal="left" vertical="center" wrapText="1"/>
    </xf>
    <xf numFmtId="0" fontId="17" fillId="0" borderId="8" xfId="0" applyFont="1" applyFill="1" applyBorder="1" applyAlignment="1" applyProtection="1">
      <alignment horizontal="left" vertical="center" wrapText="1"/>
    </xf>
    <xf numFmtId="0" fontId="18" fillId="0" borderId="5" xfId="0" applyFont="1" applyBorder="1" applyAlignment="1" applyProtection="1">
      <alignment wrapText="1"/>
    </xf>
    <xf numFmtId="0" fontId="18" fillId="0" borderId="1" xfId="0" applyFont="1" applyBorder="1" applyAlignment="1" applyProtection="1"/>
    <xf numFmtId="0" fontId="18" fillId="0" borderId="1" xfId="0" applyFont="1" applyBorder="1" applyAlignment="1" applyProtection="1">
      <alignment horizontal="center" vertical="center" wrapText="1"/>
    </xf>
    <xf numFmtId="3" fontId="18" fillId="0" borderId="1" xfId="0" applyNumberFormat="1" applyFont="1" applyBorder="1" applyAlignment="1" applyProtection="1"/>
    <xf numFmtId="3" fontId="18" fillId="0" borderId="2" xfId="0" applyNumberFormat="1" applyFont="1" applyBorder="1" applyAlignment="1" applyProtection="1"/>
    <xf numFmtId="3" fontId="18" fillId="0" borderId="0" xfId="0" applyNumberFormat="1" applyFont="1" applyFill="1" applyBorder="1" applyAlignment="1" applyProtection="1"/>
    <xf numFmtId="0" fontId="18" fillId="0" borderId="5" xfId="0" applyFont="1" applyBorder="1" applyAlignment="1" applyProtection="1">
      <alignment vertical="center" wrapText="1"/>
    </xf>
    <xf numFmtId="0" fontId="18" fillId="0" borderId="1" xfId="0" applyFont="1" applyBorder="1" applyAlignment="1" applyProtection="1">
      <alignment vertical="center" wrapText="1"/>
    </xf>
    <xf numFmtId="3" fontId="18" fillId="0" borderId="2" xfId="0" applyNumberFormat="1" applyFont="1" applyFill="1" applyBorder="1" applyAlignment="1" applyProtection="1">
      <alignment vertical="center" wrapText="1"/>
    </xf>
    <xf numFmtId="0" fontId="29" fillId="0" borderId="0" xfId="0" applyFont="1" applyBorder="1" applyAlignment="1" applyProtection="1">
      <alignment horizontal="left"/>
    </xf>
    <xf numFmtId="0" fontId="18" fillId="0" borderId="3" xfId="0" applyFont="1" applyBorder="1" applyAlignment="1" applyProtection="1">
      <alignment horizontal="right"/>
    </xf>
    <xf numFmtId="3" fontId="17" fillId="0" borderId="0" xfId="0" applyNumberFormat="1" applyFont="1" applyFill="1" applyBorder="1" applyAlignment="1" applyProtection="1"/>
    <xf numFmtId="0" fontId="18" fillId="0" borderId="6" xfId="0" applyFont="1" applyBorder="1" applyAlignment="1" applyProtection="1"/>
    <xf numFmtId="0" fontId="18" fillId="0" borderId="7" xfId="0" applyFont="1" applyBorder="1" applyAlignment="1" applyProtection="1">
      <alignment horizontal="center" vertical="center" wrapText="1"/>
    </xf>
    <xf numFmtId="3" fontId="18" fillId="0" borderId="8" xfId="0" applyNumberFormat="1" applyFont="1" applyBorder="1" applyAlignment="1" applyProtection="1"/>
    <xf numFmtId="3" fontId="17" fillId="0" borderId="0" xfId="0" applyNumberFormat="1" applyFont="1" applyFill="1" applyBorder="1" applyAlignment="1" applyProtection="1">
      <alignment horizontal="center" wrapText="1"/>
    </xf>
    <xf numFmtId="0" fontId="17" fillId="0" borderId="0" xfId="0" applyFont="1" applyFill="1" applyBorder="1" applyAlignment="1" applyProtection="1">
      <alignment horizontal="center" wrapText="1"/>
    </xf>
    <xf numFmtId="0" fontId="18" fillId="0" borderId="0" xfId="0" applyFont="1" applyAlignment="1" applyProtection="1">
      <alignment horizontal="center" wrapText="1"/>
    </xf>
    <xf numFmtId="3" fontId="18" fillId="0" borderId="0" xfId="0" applyNumberFormat="1" applyFont="1" applyFill="1" applyBorder="1" applyAlignment="1" applyProtection="1">
      <alignment horizontal="right" vertical="center" wrapText="1"/>
    </xf>
    <xf numFmtId="0" fontId="18" fillId="0" borderId="0" xfId="0" applyFont="1" applyFill="1" applyBorder="1" applyAlignment="1" applyProtection="1">
      <alignment horizontal="right" vertical="center" wrapText="1"/>
    </xf>
    <xf numFmtId="3" fontId="18" fillId="0" borderId="0" xfId="0" applyNumberFormat="1" applyFont="1" applyFill="1" applyBorder="1" applyAlignment="1" applyProtection="1">
      <alignment horizontal="right" wrapText="1"/>
    </xf>
    <xf numFmtId="0" fontId="2" fillId="0" borderId="43" xfId="0" applyNumberFormat="1" applyFont="1" applyBorder="1" applyAlignment="1" applyProtection="1">
      <alignment vertical="center"/>
    </xf>
    <xf numFmtId="0" fontId="2" fillId="0" borderId="44" xfId="0" applyNumberFormat="1" applyFont="1" applyBorder="1" applyAlignment="1" applyProtection="1">
      <alignment vertical="center"/>
    </xf>
    <xf numFmtId="2" fontId="2" fillId="0" borderId="44" xfId="0" applyNumberFormat="1" applyFont="1" applyBorder="1" applyAlignment="1" applyProtection="1">
      <alignment vertical="center"/>
    </xf>
    <xf numFmtId="0" fontId="0" fillId="0" borderId="44" xfId="0" applyBorder="1" applyAlignment="1" applyProtection="1">
      <alignment vertical="center"/>
    </xf>
    <xf numFmtId="0" fontId="0" fillId="0" borderId="45" xfId="0" applyBorder="1" applyAlignment="1" applyProtection="1">
      <alignment vertical="center"/>
    </xf>
    <xf numFmtId="2" fontId="2" fillId="0" borderId="46" xfId="0" applyNumberFormat="1" applyFont="1" applyBorder="1" applyAlignment="1" applyProtection="1">
      <alignment vertical="center"/>
    </xf>
    <xf numFmtId="2" fontId="2" fillId="0" borderId="0" xfId="0" applyNumberFormat="1" applyFont="1" applyBorder="1" applyAlignment="1" applyProtection="1">
      <alignment horizontal="center" vertical="center"/>
    </xf>
    <xf numFmtId="3" fontId="18" fillId="0" borderId="0" xfId="0" applyNumberFormat="1" applyFont="1" applyFill="1" applyBorder="1" applyAlignment="1" applyProtection="1">
      <alignment horizontal="right" vertical="center"/>
    </xf>
    <xf numFmtId="0" fontId="18" fillId="0" borderId="0" xfId="0" applyFont="1" applyAlignment="1" applyProtection="1">
      <alignment vertical="center"/>
    </xf>
    <xf numFmtId="0" fontId="17" fillId="0" borderId="0" xfId="0" applyFont="1" applyBorder="1" applyAlignment="1" applyProtection="1">
      <alignment horizontal="center" vertical="center" wrapText="1"/>
    </xf>
    <xf numFmtId="3" fontId="17" fillId="0" borderId="0" xfId="0" applyNumberFormat="1" applyFont="1" applyBorder="1" applyAlignment="1" applyProtection="1">
      <alignment horizontal="left"/>
    </xf>
    <xf numFmtId="0" fontId="17" fillId="0" borderId="0" xfId="0" applyFont="1" applyBorder="1" applyAlignment="1" applyProtection="1">
      <alignment horizontal="center"/>
    </xf>
    <xf numFmtId="3" fontId="17" fillId="0" borderId="0" xfId="0" applyNumberFormat="1" applyFont="1" applyBorder="1" applyAlignment="1" applyProtection="1">
      <alignment horizontal="center" vertical="center"/>
    </xf>
    <xf numFmtId="0" fontId="18" fillId="0" borderId="0" xfId="0" applyFont="1" applyFill="1" applyBorder="1" applyAlignment="1" applyProtection="1">
      <alignment horizontal="center" vertical="center"/>
    </xf>
    <xf numFmtId="0" fontId="17" fillId="0" borderId="0" xfId="0" applyNumberFormat="1" applyFont="1" applyBorder="1" applyAlignment="1" applyProtection="1">
      <alignment horizontal="center" vertical="center" wrapText="1"/>
    </xf>
    <xf numFmtId="3" fontId="17" fillId="0" borderId="0" xfId="0" applyNumberFormat="1" applyFont="1" applyFill="1" applyBorder="1" applyAlignment="1" applyProtection="1">
      <alignment wrapText="1"/>
    </xf>
    <xf numFmtId="0" fontId="17" fillId="0" borderId="0" xfId="0" applyFont="1" applyBorder="1" applyAlignment="1" applyProtection="1"/>
    <xf numFmtId="3" fontId="17" fillId="0" borderId="0" xfId="0" applyNumberFormat="1" applyFont="1" applyBorder="1" applyAlignment="1" applyProtection="1"/>
    <xf numFmtId="0" fontId="22" fillId="0" borderId="0" xfId="0" applyFont="1" applyBorder="1" applyAlignment="1" applyProtection="1">
      <alignment horizontal="center"/>
    </xf>
    <xf numFmtId="0" fontId="22" fillId="0" borderId="0" xfId="0" applyFont="1" applyBorder="1" applyAlignment="1" applyProtection="1">
      <alignment horizontal="left"/>
    </xf>
    <xf numFmtId="0" fontId="22" fillId="0" borderId="0" xfId="0" applyFont="1" applyBorder="1" applyAlignment="1" applyProtection="1">
      <alignment horizontal="center" vertical="center" wrapText="1"/>
    </xf>
    <xf numFmtId="3" fontId="22" fillId="0" borderId="0" xfId="0" applyNumberFormat="1" applyFont="1" applyBorder="1" applyAlignment="1" applyProtection="1">
      <alignment horizontal="center"/>
    </xf>
    <xf numFmtId="3" fontId="22" fillId="0" borderId="0" xfId="0" applyNumberFormat="1" applyFont="1" applyBorder="1" applyAlignment="1" applyProtection="1">
      <alignment horizontal="left"/>
    </xf>
    <xf numFmtId="3" fontId="22" fillId="0" borderId="0" xfId="0" applyNumberFormat="1" applyFont="1" applyFill="1" applyBorder="1" applyAlignment="1" applyProtection="1">
      <alignment horizontal="left"/>
    </xf>
    <xf numFmtId="3" fontId="23" fillId="0" borderId="0" xfId="0" applyNumberFormat="1" applyFont="1" applyFill="1" applyBorder="1" applyAlignment="1" applyProtection="1"/>
    <xf numFmtId="0" fontId="23" fillId="0" borderId="0" xfId="0" applyFont="1" applyFill="1" applyBorder="1" applyAlignment="1" applyProtection="1"/>
    <xf numFmtId="0" fontId="23" fillId="0" borderId="0" xfId="0" applyFont="1" applyBorder="1" applyAlignment="1" applyProtection="1"/>
    <xf numFmtId="0" fontId="12" fillId="0" borderId="0" xfId="0" applyFont="1" applyBorder="1" applyAlignment="1" applyProtection="1">
      <alignment horizontal="center"/>
    </xf>
    <xf numFmtId="0" fontId="12" fillId="0" borderId="0" xfId="0" applyFont="1" applyBorder="1" applyAlignment="1" applyProtection="1"/>
    <xf numFmtId="0" fontId="12" fillId="0" borderId="0" xfId="0" applyFont="1" applyBorder="1" applyAlignment="1" applyProtection="1">
      <alignment horizontal="center" vertical="center" wrapText="1"/>
    </xf>
    <xf numFmtId="3" fontId="12" fillId="0" borderId="0" xfId="0" applyNumberFormat="1" applyFont="1" applyBorder="1" applyAlignment="1" applyProtection="1">
      <alignment horizontal="center"/>
    </xf>
    <xf numFmtId="3" fontId="12" fillId="0" borderId="0" xfId="0" applyNumberFormat="1" applyFont="1" applyFill="1" applyBorder="1" applyAlignment="1" applyProtection="1"/>
    <xf numFmtId="0" fontId="12" fillId="0" borderId="0" xfId="0"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3" fontId="18" fillId="0" borderId="0" xfId="0" applyNumberFormat="1" applyFont="1" applyAlignment="1" applyProtection="1"/>
    <xf numFmtId="0" fontId="18" fillId="0" borderId="3" xfId="0" applyFont="1" applyFill="1" applyBorder="1" applyAlignment="1" applyProtection="1">
      <alignment horizontal="left" vertical="center" wrapText="1"/>
    </xf>
    <xf numFmtId="1" fontId="18" fillId="8" borderId="10" xfId="0" applyNumberFormat="1" applyFont="1" applyFill="1" applyBorder="1" applyAlignment="1" applyProtection="1">
      <alignment horizontal="center" wrapText="1"/>
    </xf>
    <xf numFmtId="1" fontId="18" fillId="6" borderId="10" xfId="0" applyNumberFormat="1" applyFont="1" applyFill="1" applyBorder="1" applyAlignment="1" applyProtection="1">
      <alignment horizontal="center" vertical="center" wrapText="1"/>
      <protection locked="0"/>
    </xf>
    <xf numFmtId="1" fontId="18" fillId="3" borderId="26" xfId="0" applyNumberFormat="1" applyFont="1" applyFill="1" applyBorder="1" applyAlignment="1" applyProtection="1">
      <alignment horizontal="center" vertical="center" wrapText="1"/>
    </xf>
    <xf numFmtId="1" fontId="18" fillId="6" borderId="10" xfId="0" applyNumberFormat="1" applyFont="1" applyFill="1" applyBorder="1" applyAlignment="1" applyProtection="1">
      <alignment horizontal="center" wrapText="1"/>
      <protection locked="0"/>
    </xf>
    <xf numFmtId="3" fontId="24" fillId="0" borderId="0" xfId="0" applyNumberFormat="1" applyFont="1" applyFill="1"/>
    <xf numFmtId="0" fontId="24" fillId="0" borderId="0" xfId="0" applyFont="1" applyFill="1"/>
    <xf numFmtId="0" fontId="2" fillId="0" borderId="7" xfId="0" applyFont="1" applyBorder="1" applyAlignment="1">
      <alignment horizontal="left"/>
    </xf>
    <xf numFmtId="0" fontId="4" fillId="0" borderId="7" xfId="0" applyFont="1" applyBorder="1"/>
    <xf numFmtId="0" fontId="4" fillId="0" borderId="8" xfId="0" applyFont="1" applyBorder="1"/>
    <xf numFmtId="0" fontId="30" fillId="0" borderId="7" xfId="0" applyFont="1" applyBorder="1" applyAlignment="1">
      <alignment horizontal="left"/>
    </xf>
    <xf numFmtId="0" fontId="4" fillId="0" borderId="0" xfId="0" applyFont="1" applyFill="1" applyBorder="1" applyAlignment="1">
      <alignment horizontal="right"/>
    </xf>
    <xf numFmtId="0" fontId="4" fillId="0" borderId="0" xfId="0" applyFont="1" applyFill="1" applyBorder="1" applyAlignment="1">
      <alignment horizontal="left"/>
    </xf>
    <xf numFmtId="0" fontId="31" fillId="0" borderId="0" xfId="5" applyFont="1" applyFill="1" applyBorder="1" applyAlignment="1" applyProtection="1">
      <alignment horizontal="left"/>
    </xf>
    <xf numFmtId="0" fontId="4" fillId="0" borderId="4" xfId="0" applyFont="1" applyBorder="1"/>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2" fillId="0" borderId="0" xfId="0" applyFont="1" applyFill="1" applyBorder="1" applyAlignment="1"/>
    <xf numFmtId="49"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lignment horizontal="left" vertical="center"/>
    </xf>
    <xf numFmtId="0" fontId="26" fillId="6" borderId="26" xfId="0" applyNumberFormat="1" applyFont="1" applyFill="1" applyBorder="1" applyAlignment="1" applyProtection="1">
      <alignment horizontal="left" vertical="center" wrapText="1"/>
      <protection locked="0"/>
    </xf>
    <xf numFmtId="0" fontId="11" fillId="6" borderId="28" xfId="0" applyNumberFormat="1" applyFont="1" applyFill="1" applyBorder="1" applyAlignment="1" applyProtection="1">
      <alignment horizontal="left" vertical="center" wrapText="1"/>
      <protection locked="0"/>
    </xf>
    <xf numFmtId="3" fontId="17" fillId="6" borderId="11" xfId="0" applyNumberFormat="1" applyFont="1" applyFill="1" applyBorder="1" applyAlignment="1" applyProtection="1">
      <alignment horizontal="center"/>
      <protection locked="0"/>
    </xf>
    <xf numFmtId="3" fontId="2" fillId="6" borderId="11" xfId="0" applyNumberFormat="1" applyFont="1" applyFill="1" applyBorder="1" applyAlignment="1" applyProtection="1">
      <alignment horizontal="center"/>
      <protection locked="0"/>
    </xf>
    <xf numFmtId="0" fontId="4" fillId="6" borderId="11" xfId="0" applyFont="1" applyFill="1" applyBorder="1" applyAlignment="1" applyProtection="1">
      <alignment horizontal="right"/>
      <protection locked="0"/>
    </xf>
    <xf numFmtId="167" fontId="4" fillId="6" borderId="11" xfId="0" applyNumberFormat="1" applyFont="1" applyFill="1" applyBorder="1" applyAlignment="1" applyProtection="1">
      <alignment horizontal="right"/>
      <protection locked="0"/>
    </xf>
    <xf numFmtId="167" fontId="4" fillId="6" borderId="11" xfId="1" applyNumberFormat="1" applyFont="1" applyFill="1" applyBorder="1" applyAlignment="1" applyProtection="1">
      <alignment horizontal="right"/>
      <protection locked="0"/>
    </xf>
    <xf numFmtId="44" fontId="4" fillId="6" borderId="11" xfId="1" applyFont="1" applyFill="1" applyBorder="1" applyAlignment="1" applyProtection="1">
      <alignment horizontal="right"/>
      <protection locked="0"/>
    </xf>
    <xf numFmtId="170" fontId="4" fillId="6" borderId="10" xfId="0" applyNumberFormat="1" applyFont="1" applyFill="1" applyBorder="1" applyAlignment="1" applyProtection="1">
      <alignment horizontal="right"/>
      <protection locked="0"/>
    </xf>
    <xf numFmtId="171" fontId="4" fillId="6" borderId="10" xfId="0" applyNumberFormat="1" applyFont="1" applyFill="1" applyBorder="1" applyAlignment="1" applyProtection="1">
      <alignment horizontal="right"/>
      <protection locked="0"/>
    </xf>
    <xf numFmtId="0" fontId="18" fillId="6" borderId="10" xfId="0" applyNumberFormat="1" applyFont="1" applyFill="1" applyBorder="1" applyAlignment="1" applyProtection="1">
      <alignment horizontal="center" wrapText="1"/>
      <protection locked="0"/>
    </xf>
    <xf numFmtId="0" fontId="18" fillId="6" borderId="10" xfId="0" applyFont="1" applyFill="1" applyBorder="1" applyAlignment="1" applyProtection="1">
      <alignment horizontal="center" wrapText="1"/>
      <protection locked="0"/>
    </xf>
    <xf numFmtId="0" fontId="18" fillId="6" borderId="11" xfId="0" applyFont="1" applyFill="1" applyBorder="1" applyAlignment="1" applyProtection="1">
      <alignment horizontal="center" wrapText="1"/>
      <protection locked="0"/>
    </xf>
    <xf numFmtId="167" fontId="18" fillId="6" borderId="11" xfId="0" applyNumberFormat="1" applyFont="1" applyFill="1" applyBorder="1" applyAlignment="1" applyProtection="1">
      <alignment horizontal="center" wrapText="1"/>
      <protection locked="0"/>
    </xf>
    <xf numFmtId="167" fontId="18" fillId="6" borderId="10" xfId="0" applyNumberFormat="1" applyFont="1" applyFill="1" applyBorder="1" applyAlignment="1" applyProtection="1">
      <alignment wrapText="1"/>
      <protection locked="0"/>
    </xf>
    <xf numFmtId="170" fontId="4" fillId="6" borderId="11" xfId="0" applyNumberFormat="1" applyFont="1" applyFill="1" applyBorder="1" applyAlignment="1" applyProtection="1">
      <alignment horizontal="right"/>
      <protection locked="0"/>
    </xf>
    <xf numFmtId="171" fontId="4" fillId="6" borderId="11" xfId="0" applyNumberFormat="1" applyFont="1" applyFill="1" applyBorder="1" applyAlignment="1" applyProtection="1">
      <alignment horizontal="right"/>
      <protection locked="0"/>
    </xf>
    <xf numFmtId="167" fontId="18" fillId="6" borderId="11" xfId="0" applyNumberFormat="1" applyFont="1" applyFill="1" applyBorder="1" applyAlignment="1" applyProtection="1">
      <alignment wrapText="1"/>
      <protection locked="0"/>
    </xf>
    <xf numFmtId="0" fontId="4" fillId="6" borderId="11" xfId="0" applyFont="1" applyFill="1" applyBorder="1" applyAlignment="1" applyProtection="1">
      <alignment horizontal="center"/>
      <protection locked="0"/>
    </xf>
    <xf numFmtId="0" fontId="4" fillId="0" borderId="47" xfId="0" applyFont="1" applyBorder="1"/>
    <xf numFmtId="3" fontId="0" fillId="6" borderId="10" xfId="0" applyNumberFormat="1" applyFont="1" applyFill="1" applyBorder="1" applyAlignment="1" applyProtection="1">
      <alignment horizontal="center"/>
      <protection locked="0"/>
    </xf>
    <xf numFmtId="3" fontId="4" fillId="6" borderId="40" xfId="0" applyNumberFormat="1" applyFont="1" applyFill="1" applyBorder="1" applyAlignment="1" applyProtection="1">
      <alignment horizontal="center" vertical="center"/>
      <protection locked="0"/>
    </xf>
    <xf numFmtId="3" fontId="4" fillId="6" borderId="40" xfId="0" applyNumberFormat="1" applyFont="1" applyFill="1" applyBorder="1" applyAlignment="1" applyProtection="1">
      <alignment horizontal="center"/>
      <protection locked="0"/>
    </xf>
    <xf numFmtId="0" fontId="33" fillId="0" borderId="0" xfId="0" applyFont="1" applyBorder="1" applyAlignment="1" applyProtection="1"/>
    <xf numFmtId="0" fontId="33" fillId="0" borderId="0" xfId="0" applyFont="1" applyBorder="1" applyProtection="1"/>
    <xf numFmtId="3" fontId="4" fillId="6" borderId="10" xfId="0" applyNumberFormat="1" applyFont="1" applyFill="1" applyBorder="1" applyAlignment="1" applyProtection="1">
      <alignment horizontal="center" vertical="center"/>
      <protection locked="0"/>
    </xf>
    <xf numFmtId="0" fontId="18" fillId="0" borderId="5" xfId="0" applyFont="1" applyBorder="1" applyProtection="1"/>
    <xf numFmtId="0" fontId="2" fillId="0" borderId="4" xfId="0" applyFont="1" applyBorder="1" applyAlignment="1" applyProtection="1">
      <alignment wrapText="1"/>
    </xf>
    <xf numFmtId="0" fontId="17" fillId="0" borderId="6" xfId="0" applyNumberFormat="1" applyFont="1" applyBorder="1" applyAlignment="1" applyProtection="1">
      <alignment horizontal="right"/>
    </xf>
    <xf numFmtId="0" fontId="2" fillId="0" borderId="7" xfId="0" applyFont="1" applyBorder="1" applyAlignment="1" applyProtection="1">
      <alignment horizontal="right"/>
    </xf>
    <xf numFmtId="0" fontId="17" fillId="0" borderId="7" xfId="0" applyNumberFormat="1" applyFont="1" applyBorder="1" applyAlignment="1" applyProtection="1">
      <alignment horizontal="right"/>
    </xf>
    <xf numFmtId="0" fontId="33" fillId="0" borderId="7" xfId="0" applyFont="1" applyBorder="1" applyAlignment="1" applyProtection="1"/>
    <xf numFmtId="3" fontId="17" fillId="0" borderId="7" xfId="0" applyNumberFormat="1" applyFont="1" applyBorder="1" applyAlignment="1" applyProtection="1">
      <alignment horizontal="center"/>
    </xf>
    <xf numFmtId="3" fontId="33" fillId="0" borderId="0" xfId="0" applyNumberFormat="1" applyFont="1" applyBorder="1" applyProtection="1"/>
    <xf numFmtId="0" fontId="4" fillId="6" borderId="10" xfId="0" applyFont="1" applyFill="1" applyBorder="1" applyAlignment="1" applyProtection="1">
      <alignment horizontal="center" wrapText="1"/>
      <protection locked="0"/>
    </xf>
    <xf numFmtId="0" fontId="33" fillId="0" borderId="7" xfId="0" applyFont="1" applyBorder="1" applyAlignment="1">
      <alignment wrapText="1"/>
    </xf>
    <xf numFmtId="0" fontId="33" fillId="0" borderId="0" xfId="0" applyFont="1" applyBorder="1" applyAlignment="1">
      <alignment wrapText="1"/>
    </xf>
    <xf numFmtId="0" fontId="18" fillId="0" borderId="0" xfId="0" applyFont="1" applyBorder="1" applyAlignment="1">
      <alignment wrapText="1"/>
    </xf>
    <xf numFmtId="3" fontId="18" fillId="0" borderId="0" xfId="0" applyNumberFormat="1" applyFont="1" applyBorder="1" applyAlignment="1">
      <alignment wrapText="1"/>
    </xf>
    <xf numFmtId="168" fontId="18" fillId="6" borderId="9" xfId="0" applyNumberFormat="1" applyFont="1" applyFill="1" applyBorder="1" applyAlignment="1" applyProtection="1">
      <alignment horizontal="center" wrapText="1"/>
      <protection locked="0"/>
    </xf>
    <xf numFmtId="168" fontId="18" fillId="6" borderId="20" xfId="0" applyNumberFormat="1" applyFont="1" applyFill="1" applyBorder="1" applyAlignment="1" applyProtection="1">
      <alignment horizontal="center" wrapText="1"/>
      <protection locked="0"/>
    </xf>
    <xf numFmtId="168" fontId="18" fillId="6" borderId="22" xfId="0" applyNumberFormat="1" applyFont="1" applyFill="1" applyBorder="1" applyAlignment="1" applyProtection="1">
      <alignment horizontal="center" wrapText="1"/>
      <protection locked="0"/>
    </xf>
    <xf numFmtId="169" fontId="18" fillId="6" borderId="23" xfId="0" applyNumberFormat="1" applyFont="1" applyFill="1" applyBorder="1" applyAlignment="1" applyProtection="1">
      <alignment horizontal="center" wrapText="1"/>
      <protection locked="0"/>
    </xf>
    <xf numFmtId="0" fontId="18" fillId="6" borderId="23" xfId="0" applyNumberFormat="1" applyFont="1" applyFill="1" applyBorder="1" applyAlignment="1" applyProtection="1">
      <alignment horizontal="center" wrapText="1"/>
      <protection locked="0"/>
    </xf>
    <xf numFmtId="0" fontId="4" fillId="6" borderId="35" xfId="0" applyFont="1" applyFill="1" applyBorder="1" applyAlignment="1" applyProtection="1">
      <alignment horizontal="center" wrapText="1"/>
      <protection locked="0"/>
    </xf>
    <xf numFmtId="0" fontId="18" fillId="6" borderId="23" xfId="0" applyFont="1" applyFill="1" applyBorder="1" applyAlignment="1" applyProtection="1">
      <alignment horizontal="center" wrapText="1"/>
      <protection locked="0"/>
    </xf>
    <xf numFmtId="167" fontId="18" fillId="6" borderId="23" xfId="0" applyNumberFormat="1" applyFont="1" applyFill="1" applyBorder="1" applyAlignment="1" applyProtection="1">
      <alignment horizontal="center" wrapText="1"/>
      <protection locked="0"/>
    </xf>
    <xf numFmtId="0" fontId="0" fillId="6" borderId="11" xfId="0" applyFont="1" applyFill="1" applyBorder="1" applyAlignment="1" applyProtection="1">
      <alignment horizontal="center" wrapText="1"/>
      <protection locked="0"/>
    </xf>
    <xf numFmtId="0" fontId="0" fillId="6" borderId="23" xfId="0" applyFont="1" applyFill="1" applyBorder="1" applyAlignment="1" applyProtection="1">
      <alignment horizontal="left" vertical="center" wrapText="1"/>
      <protection locked="0"/>
    </xf>
    <xf numFmtId="166" fontId="0" fillId="0" borderId="0" xfId="0" applyNumberFormat="1" applyBorder="1" applyAlignment="1" applyProtection="1">
      <alignment horizontal="center"/>
      <protection locked="0"/>
    </xf>
    <xf numFmtId="0" fontId="0" fillId="0" borderId="0" xfId="0" applyFont="1" applyBorder="1" applyAlignment="1"/>
    <xf numFmtId="0" fontId="4" fillId="0" borderId="31" xfId="0" applyFont="1" applyFill="1" applyBorder="1" applyAlignment="1" applyProtection="1">
      <alignment horizontal="center" wrapText="1"/>
    </xf>
    <xf numFmtId="3" fontId="4" fillId="0" borderId="32" xfId="0" applyNumberFormat="1" applyFont="1" applyBorder="1" applyAlignment="1" applyProtection="1">
      <alignment horizontal="center" wrapText="1"/>
    </xf>
    <xf numFmtId="3" fontId="4" fillId="0" borderId="33" xfId="0" applyNumberFormat="1" applyFont="1" applyBorder="1" applyAlignment="1" applyProtection="1">
      <alignment horizontal="center" wrapText="1"/>
    </xf>
    <xf numFmtId="0" fontId="4" fillId="0" borderId="32" xfId="7" applyNumberFormat="1" applyFont="1" applyBorder="1" applyAlignment="1" applyProtection="1">
      <alignment horizontal="center" wrapText="1"/>
    </xf>
    <xf numFmtId="0" fontId="4" fillId="0" borderId="48" xfId="7" applyNumberFormat="1" applyFont="1" applyBorder="1" applyAlignment="1" applyProtection="1">
      <alignment horizontal="center" wrapText="1"/>
    </xf>
    <xf numFmtId="3" fontId="4" fillId="0" borderId="33" xfId="7" applyNumberFormat="1" applyFont="1" applyBorder="1" applyAlignment="1" applyProtection="1">
      <alignment horizontal="center" wrapText="1"/>
    </xf>
    <xf numFmtId="0" fontId="4" fillId="6" borderId="11" xfId="0" applyFont="1" applyFill="1" applyBorder="1" applyAlignment="1" applyProtection="1">
      <alignment horizontal="center" wrapText="1"/>
      <protection locked="0"/>
    </xf>
    <xf numFmtId="0" fontId="4" fillId="0" borderId="0" xfId="0" applyNumberFormat="1" applyFont="1" applyBorder="1" applyAlignment="1">
      <alignment horizontal="left"/>
    </xf>
    <xf numFmtId="0" fontId="4" fillId="0" borderId="0" xfId="0" applyNumberFormat="1" applyFont="1" applyBorder="1" applyAlignment="1">
      <alignment horizontal="right"/>
    </xf>
    <xf numFmtId="0" fontId="4" fillId="0" borderId="0" xfId="0" applyNumberFormat="1" applyFont="1" applyBorder="1" applyAlignment="1">
      <alignment horizontal="center"/>
    </xf>
    <xf numFmtId="0" fontId="18" fillId="6" borderId="49" xfId="0" applyFont="1" applyFill="1" applyBorder="1" applyAlignment="1" applyProtection="1">
      <alignment horizontal="center" wrapText="1"/>
      <protection locked="0"/>
    </xf>
    <xf numFmtId="0" fontId="18" fillId="6" borderId="36" xfId="0" applyFont="1" applyFill="1" applyBorder="1" applyAlignment="1" applyProtection="1">
      <alignment horizontal="center" wrapText="1"/>
      <protection locked="0"/>
    </xf>
    <xf numFmtId="0" fontId="2" fillId="0" borderId="0" xfId="0" applyNumberFormat="1" applyFont="1" applyFill="1" applyBorder="1" applyAlignment="1" applyProtection="1">
      <alignment vertical="center" wrapText="1"/>
    </xf>
    <xf numFmtId="171" fontId="2" fillId="0" borderId="0" xfId="0" applyNumberFormat="1" applyFont="1" applyFill="1" applyBorder="1" applyAlignment="1" applyProtection="1"/>
    <xf numFmtId="0" fontId="2" fillId="0" borderId="0" xfId="0" applyFont="1" applyFill="1" applyBorder="1" applyAlignment="1" applyProtection="1">
      <protection locked="0"/>
    </xf>
    <xf numFmtId="172" fontId="2" fillId="0" borderId="0" xfId="0" applyNumberFormat="1" applyFont="1" applyFill="1" applyBorder="1" applyAlignment="1" applyProtection="1">
      <alignment wrapText="1"/>
      <protection locked="0"/>
    </xf>
    <xf numFmtId="172" fontId="2" fillId="0" borderId="0" xfId="0" applyNumberFormat="1" applyFont="1" applyFill="1" applyBorder="1" applyAlignment="1" applyProtection="1">
      <protection locked="0"/>
    </xf>
    <xf numFmtId="0" fontId="18" fillId="0" borderId="6" xfId="0" applyFont="1" applyBorder="1"/>
    <xf numFmtId="0" fontId="4" fillId="0" borderId="7" xfId="0" applyFont="1" applyBorder="1" applyAlignment="1">
      <alignment horizontal="center"/>
    </xf>
    <xf numFmtId="0" fontId="18" fillId="0" borderId="7" xfId="0" applyFont="1" applyBorder="1"/>
    <xf numFmtId="0" fontId="2" fillId="6" borderId="21" xfId="0" applyFont="1" applyFill="1" applyBorder="1" applyAlignment="1" applyProtection="1">
      <protection locked="0"/>
    </xf>
    <xf numFmtId="0" fontId="4" fillId="0" borderId="50" xfId="0" applyFont="1" applyBorder="1" applyAlignment="1">
      <alignment horizontal="center" wrapText="1"/>
    </xf>
    <xf numFmtId="0" fontId="4" fillId="0" borderId="51" xfId="0" applyFont="1" applyBorder="1" applyAlignment="1">
      <alignment horizontal="center" wrapText="1"/>
    </xf>
    <xf numFmtId="0" fontId="4" fillId="0" borderId="52" xfId="0" applyFont="1" applyBorder="1" applyAlignment="1">
      <alignment horizontal="center" wrapText="1"/>
    </xf>
    <xf numFmtId="0" fontId="4" fillId="0" borderId="53" xfId="0" applyFont="1" applyBorder="1" applyAlignment="1">
      <alignment horizontal="center" wrapText="1"/>
    </xf>
    <xf numFmtId="0" fontId="7" fillId="0" borderId="0" xfId="5" applyBorder="1" applyAlignment="1" applyProtection="1">
      <alignment horizontal="left"/>
    </xf>
    <xf numFmtId="170" fontId="4" fillId="6" borderId="10" xfId="7" applyNumberFormat="1" applyFont="1" applyFill="1" applyBorder="1" applyAlignment="1" applyProtection="1">
      <alignment horizontal="right"/>
      <protection locked="0"/>
    </xf>
    <xf numFmtId="0" fontId="4" fillId="0" borderId="51" xfId="0" applyFont="1" applyFill="1" applyBorder="1" applyAlignment="1">
      <alignment horizontal="center" wrapText="1"/>
    </xf>
    <xf numFmtId="170" fontId="4" fillId="6" borderId="23" xfId="0" applyNumberFormat="1" applyFont="1" applyFill="1" applyBorder="1" applyAlignment="1" applyProtection="1">
      <alignment horizontal="right"/>
      <protection locked="0"/>
    </xf>
    <xf numFmtId="171" fontId="4" fillId="6" borderId="23" xfId="0" applyNumberFormat="1" applyFont="1" applyFill="1" applyBorder="1" applyAlignment="1" applyProtection="1">
      <alignment horizontal="right"/>
      <protection locked="0"/>
    </xf>
    <xf numFmtId="0" fontId="18" fillId="6" borderId="35" xfId="0" applyFont="1" applyFill="1" applyBorder="1" applyAlignment="1" applyProtection="1">
      <alignment horizontal="center" wrapText="1"/>
      <protection locked="0"/>
    </xf>
    <xf numFmtId="167" fontId="18" fillId="6" borderId="23" xfId="0" applyNumberFormat="1" applyFont="1" applyFill="1" applyBorder="1" applyAlignment="1" applyProtection="1">
      <alignment wrapText="1"/>
      <protection locked="0"/>
    </xf>
    <xf numFmtId="0" fontId="17" fillId="0" borderId="5" xfId="0" applyFont="1" applyBorder="1" applyAlignment="1">
      <alignment horizontal="left" vertical="center" wrapText="1"/>
    </xf>
    <xf numFmtId="0" fontId="17" fillId="0" borderId="1" xfId="0" applyFont="1" applyBorder="1" applyAlignment="1">
      <alignment horizontal="center" vertical="center" wrapText="1"/>
    </xf>
    <xf numFmtId="3" fontId="4" fillId="0" borderId="1" xfId="0" applyNumberFormat="1" applyFont="1" applyBorder="1"/>
    <xf numFmtId="3" fontId="24" fillId="0" borderId="1" xfId="0" applyNumberFormat="1" applyFont="1" applyBorder="1"/>
    <xf numFmtId="3" fontId="24" fillId="0" borderId="2" xfId="0" applyNumberFormat="1" applyFont="1" applyBorder="1"/>
    <xf numFmtId="3" fontId="4" fillId="0" borderId="3" xfId="0" applyNumberFormat="1" applyFont="1" applyBorder="1"/>
    <xf numFmtId="3" fontId="4" fillId="0" borderId="3" xfId="0" applyNumberFormat="1" applyFont="1" applyBorder="1" applyAlignment="1">
      <alignment wrapText="1"/>
    </xf>
    <xf numFmtId="3" fontId="18" fillId="0" borderId="7" xfId="0" applyNumberFormat="1" applyFont="1" applyBorder="1"/>
    <xf numFmtId="14" fontId="0" fillId="0" borderId="0" xfId="0" applyNumberFormat="1"/>
    <xf numFmtId="14" fontId="18" fillId="0" borderId="0" xfId="0" applyNumberFormat="1" applyFont="1"/>
    <xf numFmtId="0" fontId="0" fillId="0" borderId="0" xfId="0" applyAlignment="1">
      <alignment wrapText="1"/>
    </xf>
    <xf numFmtId="0" fontId="0" fillId="0" borderId="11" xfId="0" applyBorder="1"/>
    <xf numFmtId="0" fontId="32" fillId="0" borderId="5" xfId="0" applyFont="1" applyBorder="1" applyAlignment="1">
      <alignment horizontal="center"/>
    </xf>
    <xf numFmtId="0" fontId="32" fillId="0" borderId="1" xfId="0" applyFont="1" applyBorder="1" applyAlignment="1">
      <alignment horizontal="center"/>
    </xf>
    <xf numFmtId="0" fontId="32" fillId="0" borderId="2" xfId="0" applyFont="1" applyBorder="1" applyAlignment="1">
      <alignment horizontal="center"/>
    </xf>
    <xf numFmtId="0" fontId="0" fillId="0" borderId="11" xfId="0" applyBorder="1" applyAlignment="1">
      <alignment horizontal="center"/>
    </xf>
    <xf numFmtId="0" fontId="9" fillId="0" borderId="0" xfId="0" applyFont="1"/>
    <xf numFmtId="0" fontId="18" fillId="6" borderId="28" xfId="0" applyFont="1" applyFill="1" applyBorder="1" applyAlignment="1" applyProtection="1">
      <alignment wrapText="1"/>
      <protection locked="0"/>
    </xf>
    <xf numFmtId="0" fontId="18" fillId="6" borderId="29" xfId="0" applyFont="1" applyFill="1" applyBorder="1" applyAlignment="1" applyProtection="1">
      <alignment wrapText="1"/>
      <protection locked="0"/>
    </xf>
    <xf numFmtId="0" fontId="0" fillId="6" borderId="11" xfId="0" applyFill="1" applyBorder="1" applyProtection="1">
      <protection locked="0"/>
    </xf>
    <xf numFmtId="0" fontId="0" fillId="6" borderId="11" xfId="0" applyFill="1" applyBorder="1" applyAlignment="1" applyProtection="1">
      <alignment horizontal="left"/>
      <protection locked="0"/>
    </xf>
    <xf numFmtId="0" fontId="34" fillId="0" borderId="0" xfId="0" applyFont="1"/>
    <xf numFmtId="0" fontId="0" fillId="0" borderId="50" xfId="0" applyBorder="1"/>
    <xf numFmtId="0" fontId="0" fillId="0" borderId="51" xfId="0" applyBorder="1" applyAlignment="1">
      <alignment horizontal="center"/>
    </xf>
    <xf numFmtId="0" fontId="0" fillId="0" borderId="53" xfId="0" applyBorder="1" applyAlignment="1">
      <alignment horizontal="center"/>
    </xf>
    <xf numFmtId="0" fontId="0" fillId="0" borderId="20" xfId="0" applyBorder="1"/>
    <xf numFmtId="0" fontId="0" fillId="0" borderId="28" xfId="0" applyBorder="1"/>
    <xf numFmtId="0" fontId="0" fillId="0" borderId="22" xfId="0" applyBorder="1"/>
    <xf numFmtId="0" fontId="0" fillId="0" borderId="23" xfId="0" applyBorder="1"/>
    <xf numFmtId="0" fontId="0" fillId="0" borderId="29" xfId="0" applyBorder="1"/>
    <xf numFmtId="0" fontId="2" fillId="0" borderId="4" xfId="0" applyFont="1" applyBorder="1"/>
    <xf numFmtId="0" fontId="4" fillId="0" borderId="4" xfId="0" applyFont="1" applyBorder="1" applyAlignment="1">
      <alignment horizontal="left"/>
    </xf>
    <xf numFmtId="0" fontId="27" fillId="0" borderId="4" xfId="0" applyFont="1" applyBorder="1" applyAlignment="1">
      <alignment horizontal="left"/>
    </xf>
    <xf numFmtId="0" fontId="28" fillId="0" borderId="4" xfId="0" applyFont="1" applyBorder="1" applyAlignment="1">
      <alignment horizontal="left"/>
    </xf>
    <xf numFmtId="0" fontId="17" fillId="0" borderId="0" xfId="0" applyFont="1" applyBorder="1" applyAlignment="1">
      <alignment horizontal="right"/>
    </xf>
    <xf numFmtId="3" fontId="4" fillId="0" borderId="2" xfId="0" applyNumberFormat="1" applyFont="1" applyBorder="1"/>
    <xf numFmtId="3" fontId="4" fillId="0" borderId="3" xfId="0" applyNumberFormat="1" applyFont="1" applyFill="1" applyBorder="1"/>
    <xf numFmtId="0" fontId="4" fillId="0" borderId="0" xfId="0" applyFont="1" applyFill="1" applyBorder="1" applyAlignment="1">
      <alignment horizontal="left" vertical="top" wrapText="1"/>
    </xf>
    <xf numFmtId="0" fontId="4" fillId="0" borderId="3" xfId="0" applyFont="1" applyFill="1" applyBorder="1" applyAlignment="1">
      <alignment horizontal="left" vertical="top" wrapText="1"/>
    </xf>
    <xf numFmtId="0" fontId="35" fillId="0" borderId="0" xfId="0" applyFont="1" applyBorder="1" applyAlignment="1">
      <alignment vertical="center" wrapText="1"/>
    </xf>
    <xf numFmtId="0" fontId="2" fillId="0" borderId="0" xfId="0" applyFont="1" applyBorder="1" applyAlignment="1">
      <alignment vertical="center"/>
    </xf>
    <xf numFmtId="0" fontId="2" fillId="0" borderId="3" xfId="0" applyFont="1" applyBorder="1" applyAlignment="1">
      <alignment vertical="center"/>
    </xf>
    <xf numFmtId="0" fontId="8" fillId="5" borderId="54" xfId="0" applyFont="1" applyFill="1" applyBorder="1" applyAlignment="1">
      <alignment horizontal="center" vertical="center"/>
    </xf>
    <xf numFmtId="0" fontId="0" fillId="0" borderId="55" xfId="0" applyBorder="1" applyAlignment="1"/>
    <xf numFmtId="0" fontId="0" fillId="0" borderId="42" xfId="0" applyBorder="1" applyAlignment="1"/>
    <xf numFmtId="0" fontId="9" fillId="0" borderId="0" xfId="0" applyFont="1" applyBorder="1" applyAlignment="1">
      <alignment vertical="center"/>
    </xf>
    <xf numFmtId="0" fontId="0" fillId="0" borderId="0" xfId="0" applyBorder="1" applyAlignment="1">
      <alignment vertical="center"/>
    </xf>
    <xf numFmtId="0" fontId="2"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14" fillId="0" borderId="7" xfId="0" applyFont="1"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left" wrapText="1"/>
    </xf>
    <xf numFmtId="0" fontId="0" fillId="0" borderId="3" xfId="0" applyBorder="1" applyAlignment="1">
      <alignment horizontal="left" wrapText="1"/>
    </xf>
    <xf numFmtId="0" fontId="4" fillId="0" borderId="0" xfId="0" applyFont="1" applyFill="1" applyBorder="1" applyAlignment="1">
      <alignment vertical="top" wrapText="1"/>
    </xf>
    <xf numFmtId="0" fontId="4" fillId="0" borderId="3" xfId="0" applyFont="1" applyFill="1" applyBorder="1" applyAlignment="1">
      <alignment vertical="top" wrapText="1"/>
    </xf>
    <xf numFmtId="0" fontId="0" fillId="0" borderId="0" xfId="0" applyBorder="1" applyAlignment="1">
      <alignment wrapText="1"/>
    </xf>
    <xf numFmtId="0" fontId="0" fillId="0" borderId="0" xfId="0" applyAlignment="1"/>
    <xf numFmtId="0" fontId="0" fillId="0" borderId="3" xfId="0" applyBorder="1" applyAlignment="1"/>
    <xf numFmtId="0" fontId="4" fillId="0" borderId="0" xfId="0" applyFont="1" applyAlignment="1">
      <alignment vertical="top"/>
    </xf>
    <xf numFmtId="0" fontId="4" fillId="0" borderId="3" xfId="0" applyFont="1" applyBorder="1" applyAlignment="1">
      <alignment vertical="top"/>
    </xf>
    <xf numFmtId="0" fontId="18" fillId="0" borderId="0" xfId="0" applyFont="1" applyFill="1" applyBorder="1" applyAlignment="1" applyProtection="1">
      <alignment vertical="center"/>
    </xf>
    <xf numFmtId="0" fontId="18" fillId="0" borderId="0" xfId="0" applyFont="1" applyBorder="1" applyAlignment="1" applyProtection="1">
      <alignment vertical="center"/>
    </xf>
    <xf numFmtId="0" fontId="20" fillId="3" borderId="5"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4" fillId="6" borderId="56" xfId="0" applyNumberFormat="1" applyFont="1" applyFill="1" applyBorder="1" applyAlignment="1" applyProtection="1">
      <alignment horizontal="left" vertical="center" wrapText="1"/>
      <protection locked="0"/>
    </xf>
    <xf numFmtId="0" fontId="18" fillId="6" borderId="58" xfId="0" applyNumberFormat="1" applyFont="1" applyFill="1" applyBorder="1" applyAlignment="1" applyProtection="1">
      <alignment horizontal="left" vertical="center" wrapText="1"/>
      <protection locked="0"/>
    </xf>
    <xf numFmtId="0" fontId="17" fillId="0" borderId="66" xfId="0" applyFont="1" applyBorder="1" applyAlignment="1" applyProtection="1">
      <alignment horizontal="left" vertical="center"/>
    </xf>
    <xf numFmtId="0" fontId="18" fillId="0" borderId="66" xfId="0" applyFont="1" applyBorder="1" applyAlignment="1" applyProtection="1">
      <alignment vertical="center"/>
    </xf>
    <xf numFmtId="0" fontId="17" fillId="6" borderId="56" xfId="0" applyFont="1" applyFill="1" applyBorder="1" applyAlignment="1" applyProtection="1">
      <alignment horizontal="left" wrapText="1"/>
      <protection locked="0"/>
    </xf>
    <xf numFmtId="0" fontId="17" fillId="6" borderId="57" xfId="0" applyFont="1" applyFill="1" applyBorder="1" applyAlignment="1" applyProtection="1">
      <alignment horizontal="left" wrapText="1"/>
      <protection locked="0"/>
    </xf>
    <xf numFmtId="0" fontId="17" fillId="6" borderId="58" xfId="0" applyFont="1" applyFill="1" applyBorder="1" applyAlignment="1" applyProtection="1">
      <alignment horizontal="left" wrapText="1"/>
      <protection locked="0"/>
    </xf>
    <xf numFmtId="0" fontId="18" fillId="6" borderId="56" xfId="0" applyFont="1" applyFill="1" applyBorder="1" applyAlignment="1" applyProtection="1">
      <alignment horizontal="left" wrapText="1"/>
      <protection locked="0"/>
    </xf>
    <xf numFmtId="0" fontId="18" fillId="6" borderId="58" xfId="0" applyFont="1" applyFill="1" applyBorder="1" applyAlignment="1" applyProtection="1">
      <alignment horizontal="left" wrapText="1"/>
      <protection locked="0"/>
    </xf>
    <xf numFmtId="0" fontId="17" fillId="0" borderId="59" xfId="0" applyFont="1" applyFill="1" applyBorder="1" applyAlignment="1" applyProtection="1">
      <alignment horizontal="center" vertical="center" wrapText="1"/>
    </xf>
    <xf numFmtId="0" fontId="18" fillId="0" borderId="60" xfId="0" applyFont="1" applyBorder="1" applyAlignment="1" applyProtection="1">
      <alignment horizontal="center" vertical="center" wrapText="1"/>
    </xf>
    <xf numFmtId="0" fontId="18" fillId="4" borderId="61" xfId="0" applyNumberFormat="1" applyFont="1" applyFill="1" applyBorder="1" applyAlignment="1" applyProtection="1">
      <alignment horizontal="left" vertical="center" wrapText="1"/>
    </xf>
    <xf numFmtId="0" fontId="18" fillId="0" borderId="62" xfId="0" applyNumberFormat="1" applyFont="1" applyBorder="1" applyAlignment="1" applyProtection="1">
      <alignment horizontal="left" vertical="center"/>
    </xf>
    <xf numFmtId="0" fontId="18" fillId="4" borderId="63" xfId="0" applyNumberFormat="1" applyFont="1" applyFill="1" applyBorder="1" applyAlignment="1" applyProtection="1">
      <alignment horizontal="left" vertical="center" wrapText="1"/>
    </xf>
    <xf numFmtId="0" fontId="18" fillId="0" borderId="64" xfId="0" applyNumberFormat="1" applyFont="1" applyBorder="1" applyAlignment="1" applyProtection="1">
      <alignment horizontal="left" vertical="center"/>
    </xf>
    <xf numFmtId="0" fontId="18" fillId="4" borderId="56" xfId="0" applyNumberFormat="1" applyFont="1" applyFill="1" applyBorder="1" applyAlignment="1" applyProtection="1">
      <alignment horizontal="left" vertical="center" wrapText="1"/>
    </xf>
    <xf numFmtId="0" fontId="18" fillId="0" borderId="65" xfId="0" applyNumberFormat="1" applyFont="1" applyBorder="1" applyAlignment="1" applyProtection="1">
      <alignment horizontal="left" vertical="center"/>
    </xf>
    <xf numFmtId="0" fontId="18" fillId="4" borderId="56" xfId="0" applyNumberFormat="1" applyFont="1" applyFill="1" applyBorder="1" applyAlignment="1" applyProtection="1">
      <alignment vertical="center" wrapText="1"/>
    </xf>
    <xf numFmtId="0" fontId="18" fillId="0" borderId="65" xfId="0" applyNumberFormat="1" applyFont="1" applyBorder="1" applyAlignment="1" applyProtection="1">
      <alignment vertical="center"/>
    </xf>
    <xf numFmtId="0" fontId="2" fillId="0" borderId="4" xfId="0" applyFont="1" applyBorder="1" applyAlignment="1" applyProtection="1">
      <alignment horizontal="right" wrapText="1"/>
    </xf>
    <xf numFmtId="0" fontId="2" fillId="0" borderId="0" xfId="0" applyFont="1" applyBorder="1" applyAlignment="1" applyProtection="1">
      <alignment horizontal="right" wrapText="1"/>
    </xf>
    <xf numFmtId="0" fontId="17" fillId="0" borderId="0" xfId="0" applyFont="1" applyFill="1" applyBorder="1" applyAlignment="1" applyProtection="1">
      <alignment horizontal="left" wrapText="1"/>
    </xf>
    <xf numFmtId="0" fontId="18" fillId="0" borderId="0" xfId="0" applyFont="1" applyFill="1" applyBorder="1" applyAlignment="1" applyProtection="1">
      <alignment horizontal="left" wrapText="1"/>
    </xf>
    <xf numFmtId="0" fontId="18" fillId="0" borderId="3" xfId="0" applyFont="1" applyFill="1" applyBorder="1" applyAlignment="1" applyProtection="1">
      <alignment horizontal="left" wrapText="1"/>
    </xf>
    <xf numFmtId="0" fontId="21" fillId="0" borderId="1"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0" xfId="0" applyFont="1" applyFill="1" applyBorder="1" applyAlignment="1" applyProtection="1">
      <alignment horizontal="left" vertical="center"/>
    </xf>
    <xf numFmtId="0" fontId="17" fillId="0" borderId="0" xfId="0" applyFont="1" applyBorder="1" applyAlignment="1" applyProtection="1">
      <alignment horizontal="left" vertical="center"/>
    </xf>
    <xf numFmtId="0" fontId="23" fillId="0" borderId="0" xfId="0" applyFont="1" applyFill="1" applyBorder="1" applyAlignment="1" applyProtection="1">
      <alignment horizontal="left" vertical="center"/>
    </xf>
    <xf numFmtId="0" fontId="23" fillId="0" borderId="0" xfId="0" applyFont="1" applyBorder="1" applyAlignment="1" applyProtection="1">
      <alignment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wrapText="1"/>
    </xf>
    <xf numFmtId="49" fontId="11" fillId="6" borderId="49" xfId="0" applyNumberFormat="1" applyFont="1" applyFill="1" applyBorder="1" applyAlignment="1" applyProtection="1">
      <alignment horizontal="left" vertical="center" wrapText="1"/>
      <protection locked="0"/>
    </xf>
    <xf numFmtId="49" fontId="11" fillId="6" borderId="14" xfId="0" applyNumberFormat="1" applyFont="1" applyFill="1" applyBorder="1" applyAlignment="1" applyProtection="1">
      <alignment horizontal="left" vertical="center" wrapText="1"/>
      <protection locked="0"/>
    </xf>
    <xf numFmtId="0" fontId="2" fillId="0" borderId="48" xfId="0" applyFont="1" applyBorder="1" applyAlignment="1" applyProtection="1">
      <alignment horizontal="center" vertical="center" wrapText="1"/>
    </xf>
    <xf numFmtId="0" fontId="18" fillId="0" borderId="55" xfId="0" applyFont="1" applyBorder="1" applyAlignment="1" applyProtection="1">
      <alignment horizontal="center" vertical="center" wrapText="1"/>
    </xf>
    <xf numFmtId="0" fontId="18" fillId="0" borderId="70" xfId="0" applyFont="1" applyBorder="1" applyAlignment="1" applyProtection="1">
      <alignment horizontal="center" vertical="center" wrapText="1"/>
    </xf>
    <xf numFmtId="0" fontId="2" fillId="0" borderId="0" xfId="0" applyFont="1" applyFill="1" applyBorder="1" applyAlignment="1" applyProtection="1">
      <alignment horizontal="left" wrapText="1"/>
    </xf>
    <xf numFmtId="0" fontId="18" fillId="0" borderId="0" xfId="0" applyNumberFormat="1" applyFont="1" applyFill="1" applyBorder="1" applyAlignment="1" applyProtection="1">
      <alignment horizontal="left" wrapText="1"/>
    </xf>
    <xf numFmtId="0" fontId="0" fillId="0" borderId="0" xfId="0" applyNumberFormat="1" applyFill="1" applyBorder="1" applyAlignment="1" applyProtection="1">
      <alignment horizontal="left" wrapText="1"/>
    </xf>
    <xf numFmtId="0" fontId="2" fillId="0" borderId="4" xfId="0" applyFont="1" applyBorder="1" applyAlignment="1" applyProtection="1">
      <alignment horizontal="right"/>
    </xf>
    <xf numFmtId="0" fontId="0" fillId="0" borderId="0" xfId="0" applyBorder="1" applyAlignment="1" applyProtection="1"/>
    <xf numFmtId="0" fontId="0" fillId="0" borderId="47" xfId="0" applyBorder="1" applyAlignment="1" applyProtection="1"/>
    <xf numFmtId="0" fontId="2" fillId="0" borderId="5" xfId="0" applyFont="1" applyBorder="1" applyAlignment="1" applyProtection="1">
      <alignment horizontal="left"/>
    </xf>
    <xf numFmtId="0" fontId="0" fillId="0" borderId="1" xfId="0" applyBorder="1" applyAlignment="1" applyProtection="1">
      <alignment horizontal="left"/>
    </xf>
    <xf numFmtId="49" fontId="11" fillId="6" borderId="56" xfId="0" applyNumberFormat="1" applyFont="1" applyFill="1" applyBorder="1" applyAlignment="1" applyProtection="1">
      <alignment horizontal="left" vertical="center" wrapText="1"/>
      <protection locked="0"/>
    </xf>
    <xf numFmtId="49" fontId="11" fillId="6" borderId="57" xfId="0" applyNumberFormat="1" applyFont="1" applyFill="1" applyBorder="1" applyAlignment="1" applyProtection="1">
      <alignment horizontal="left" vertical="center" wrapText="1"/>
      <protection locked="0"/>
    </xf>
    <xf numFmtId="49" fontId="11" fillId="6" borderId="58" xfId="0" applyNumberFormat="1" applyFont="1" applyFill="1" applyBorder="1" applyAlignment="1" applyProtection="1">
      <alignment horizontal="left" vertical="center" wrapText="1"/>
      <protection locked="0"/>
    </xf>
    <xf numFmtId="3" fontId="2" fillId="0" borderId="6" xfId="0" applyNumberFormat="1" applyFont="1" applyBorder="1" applyAlignment="1" applyProtection="1">
      <alignment horizontal="right" vertical="center" wrapText="1"/>
    </xf>
    <xf numFmtId="3" fontId="2" fillId="0" borderId="7" xfId="0" applyNumberFormat="1" applyFont="1" applyBorder="1" applyAlignment="1" applyProtection="1">
      <alignment horizontal="right" vertical="center" wrapText="1"/>
    </xf>
    <xf numFmtId="3" fontId="2" fillId="0" borderId="67" xfId="0" applyNumberFormat="1" applyFont="1" applyBorder="1" applyAlignment="1" applyProtection="1">
      <alignment horizontal="right" vertical="center" wrapText="1"/>
    </xf>
    <xf numFmtId="49" fontId="11" fillId="6" borderId="68" xfId="0" applyNumberFormat="1" applyFont="1" applyFill="1" applyBorder="1" applyAlignment="1" applyProtection="1">
      <alignment horizontal="left" vertical="center" wrapText="1"/>
      <protection locked="0"/>
    </xf>
    <xf numFmtId="49" fontId="11" fillId="6" borderId="69" xfId="0" applyNumberFormat="1" applyFont="1" applyFill="1" applyBorder="1" applyAlignment="1" applyProtection="1">
      <alignment horizontal="left" vertical="center" wrapText="1"/>
      <protection locked="0"/>
    </xf>
    <xf numFmtId="0" fontId="18" fillId="0" borderId="0" xfId="0" applyFont="1" applyFill="1" applyBorder="1" applyAlignment="1" applyProtection="1">
      <alignment wrapText="1"/>
    </xf>
    <xf numFmtId="0" fontId="11" fillId="0" borderId="49"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left" vertical="center" wrapText="1"/>
    </xf>
    <xf numFmtId="0" fontId="11" fillId="0" borderId="37" xfId="0" applyNumberFormat="1"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2" fillId="0" borderId="48" xfId="0" applyFont="1" applyBorder="1" applyAlignment="1" applyProtection="1">
      <alignment horizontal="center" vertical="center"/>
    </xf>
    <xf numFmtId="0" fontId="18" fillId="0" borderId="55" xfId="0" applyFont="1" applyBorder="1" applyAlignment="1" applyProtection="1">
      <alignment horizontal="center" vertical="center"/>
    </xf>
    <xf numFmtId="0" fontId="18" fillId="0" borderId="70" xfId="0" applyFont="1" applyBorder="1" applyAlignment="1" applyProtection="1">
      <alignment horizontal="center" vertical="center"/>
    </xf>
    <xf numFmtId="0" fontId="11" fillId="0" borderId="10" xfId="0" applyNumberFormat="1" applyFont="1" applyFill="1" applyBorder="1" applyAlignment="1" applyProtection="1">
      <alignment horizontal="left" vertical="center" wrapText="1"/>
    </xf>
    <xf numFmtId="0" fontId="11" fillId="0" borderId="71" xfId="0" applyNumberFormat="1" applyFont="1" applyFill="1" applyBorder="1" applyAlignment="1" applyProtection="1">
      <alignment horizontal="left" vertical="center" wrapText="1"/>
    </xf>
    <xf numFmtId="0" fontId="11" fillId="0" borderId="68" xfId="0" applyNumberFormat="1" applyFont="1" applyFill="1" applyBorder="1" applyAlignment="1" applyProtection="1">
      <alignment horizontal="left" vertical="center" wrapText="1"/>
    </xf>
    <xf numFmtId="0" fontId="11" fillId="0" borderId="69" xfId="0" applyNumberFormat="1"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0" fillId="0" borderId="7" xfId="0" applyBorder="1" applyAlignment="1">
      <alignment vertical="center" wrapText="1"/>
    </xf>
    <xf numFmtId="0" fontId="0" fillId="0" borderId="7" xfId="0" applyBorder="1" applyAlignment="1">
      <alignment wrapText="1"/>
    </xf>
    <xf numFmtId="0" fontId="0" fillId="0" borderId="0" xfId="0" applyBorder="1" applyAlignment="1">
      <alignment vertical="center" wrapText="1"/>
    </xf>
    <xf numFmtId="0" fontId="4" fillId="0" borderId="7" xfId="0" applyNumberFormat="1"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wrapText="1"/>
    </xf>
    <xf numFmtId="0" fontId="17" fillId="0" borderId="4" xfId="0" applyFont="1" applyFill="1" applyBorder="1" applyAlignment="1" applyProtection="1">
      <alignment horizontal="right"/>
    </xf>
    <xf numFmtId="0" fontId="17" fillId="0" borderId="0" xfId="0" applyFont="1" applyFill="1" applyBorder="1" applyAlignment="1" applyProtection="1">
      <alignment horizontal="right"/>
    </xf>
    <xf numFmtId="0" fontId="17" fillId="0" borderId="4" xfId="0" applyFont="1" applyBorder="1" applyAlignment="1">
      <alignment horizontal="right"/>
    </xf>
    <xf numFmtId="0" fontId="17" fillId="0" borderId="0" xfId="0" applyFont="1" applyBorder="1" applyAlignment="1">
      <alignment horizontal="right"/>
    </xf>
    <xf numFmtId="0" fontId="17" fillId="0" borderId="4" xfId="0" applyFont="1" applyBorder="1" applyAlignment="1">
      <alignment horizontal="right" wrapText="1"/>
    </xf>
    <xf numFmtId="0" fontId="17" fillId="0" borderId="0" xfId="0" applyFont="1" applyBorder="1" applyAlignment="1">
      <alignment horizontal="right" wrapText="1"/>
    </xf>
    <xf numFmtId="0" fontId="2" fillId="0" borderId="4"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2" fillId="0" borderId="11" xfId="0" applyNumberFormat="1" applyFont="1" applyFill="1" applyBorder="1" applyAlignment="1" applyProtection="1">
      <alignment horizontal="left" vertical="center" wrapText="1"/>
    </xf>
    <xf numFmtId="0" fontId="2" fillId="0" borderId="4" xfId="0" applyFont="1" applyBorder="1" applyAlignment="1">
      <alignment horizontal="right"/>
    </xf>
    <xf numFmtId="0" fontId="2" fillId="0" borderId="0" xfId="0" applyFont="1" applyBorder="1" applyAlignment="1">
      <alignment horizontal="right"/>
    </xf>
    <xf numFmtId="171" fontId="2" fillId="0" borderId="11" xfId="0" applyNumberFormat="1" applyFont="1" applyFill="1" applyBorder="1" applyAlignment="1" applyProtection="1">
      <alignment horizontal="left"/>
    </xf>
    <xf numFmtId="0" fontId="2" fillId="0" borderId="11" xfId="0" applyFont="1" applyFill="1" applyBorder="1" applyAlignment="1" applyProtection="1">
      <alignment horizontal="left"/>
    </xf>
    <xf numFmtId="0" fontId="2" fillId="6" borderId="11" xfId="0" applyFont="1" applyFill="1" applyBorder="1" applyAlignment="1" applyProtection="1">
      <alignment horizontal="left"/>
      <protection locked="0"/>
    </xf>
    <xf numFmtId="0" fontId="2" fillId="0" borderId="4" xfId="0" applyFont="1" applyBorder="1" applyAlignment="1">
      <alignment horizontal="right" wrapText="1"/>
    </xf>
    <xf numFmtId="0" fontId="2" fillId="0" borderId="0" xfId="0" applyFont="1" applyBorder="1" applyAlignment="1">
      <alignment horizontal="right" wrapText="1"/>
    </xf>
    <xf numFmtId="172" fontId="2" fillId="6" borderId="11" xfId="0" applyNumberFormat="1" applyFont="1" applyFill="1" applyBorder="1" applyAlignment="1" applyProtection="1">
      <alignment horizontal="left" wrapText="1"/>
      <protection locked="0"/>
    </xf>
    <xf numFmtId="172" fontId="2" fillId="6" borderId="11" xfId="0" applyNumberFormat="1" applyFont="1" applyFill="1" applyBorder="1" applyAlignment="1" applyProtection="1">
      <alignment horizontal="left"/>
      <protection locked="0"/>
    </xf>
    <xf numFmtId="0" fontId="2" fillId="6" borderId="21" xfId="0" applyFont="1" applyFill="1" applyBorder="1" applyAlignment="1" applyProtection="1">
      <alignment horizontal="left"/>
      <protection locked="0"/>
    </xf>
  </cellXfs>
  <cellStyles count="8">
    <cellStyle name="Currency" xfId="1" builtinId="4"/>
    <cellStyle name="Currency 2" xfId="2"/>
    <cellStyle name="Currency 2 2" xfId="3"/>
    <cellStyle name="Currency 3" xfId="4"/>
    <cellStyle name="Hyperlink" xfId="5" builtinId="8"/>
    <cellStyle name="Hyperlink 2" xfId="6"/>
    <cellStyle name="Normal" xfId="0" builtinId="0"/>
    <cellStyle name="Normal 2" xfId="7"/>
  </cellStyles>
  <dxfs count="2">
    <dxf>
      <fill>
        <patternFill patternType="none">
          <bgColor indexed="65"/>
        </patternFill>
      </fill>
    </dxf>
    <dxf>
      <font>
        <b/>
        <i val="0"/>
        <strike val="0"/>
        <condense val="0"/>
        <extend val="0"/>
        <outline val="0"/>
        <shadow val="0"/>
        <u val="none"/>
        <vertAlign val="baseline"/>
        <sz val="10"/>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List1" displayName="List1" ref="A3:A5" totalsRowShown="0" headerRowDxfId="1">
  <autoFilter ref="A3:A5"/>
  <tableColumns count="1">
    <tableColumn id="1" name="Column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F0000" mc:Ignorable="a14" a14:legacySpreadsheetColorIndex="1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F0000" mc:Ignorable="a14" a14:legacySpreadsheetColorIndex="1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hatsprod/Maintenance/Management/Activities/"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wsdot.wa.gov/Environment/WaterQuality/Runoff/HighwayRunoffManual.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T45"/>
  <sheetViews>
    <sheetView showGridLines="0" tabSelected="1" zoomScale="85" zoomScaleNormal="85" workbookViewId="0">
      <selection activeCell="C26" sqref="C26"/>
    </sheetView>
  </sheetViews>
  <sheetFormatPr defaultRowHeight="13.2" x14ac:dyDescent="0.25"/>
  <cols>
    <col min="1" max="1" width="3.88671875" customWidth="1"/>
    <col min="14" max="14" width="18.6640625" customWidth="1"/>
  </cols>
  <sheetData>
    <row r="1" spans="1:14" ht="22.8" x14ac:dyDescent="0.4">
      <c r="A1" s="349" t="s">
        <v>90</v>
      </c>
      <c r="B1" s="79"/>
      <c r="C1" s="4"/>
      <c r="D1" s="4"/>
      <c r="E1" s="4"/>
      <c r="F1" s="4"/>
      <c r="G1" s="4"/>
      <c r="H1" s="4"/>
      <c r="I1" s="4"/>
      <c r="J1" s="4"/>
      <c r="K1" s="4"/>
      <c r="L1" s="4"/>
      <c r="M1" s="4"/>
      <c r="N1" s="5"/>
    </row>
    <row r="2" spans="1:14" ht="13.2" customHeight="1" x14ac:dyDescent="0.25">
      <c r="A2" s="8"/>
      <c r="B2" s="699" t="s">
        <v>205</v>
      </c>
      <c r="C2" s="699"/>
      <c r="D2" s="699"/>
      <c r="E2" s="699"/>
      <c r="F2" s="699"/>
      <c r="G2" s="699"/>
      <c r="H2" s="699"/>
      <c r="I2" s="699"/>
      <c r="J2" s="699"/>
      <c r="K2" s="699"/>
      <c r="L2" s="699"/>
      <c r="M2" s="699"/>
      <c r="N2" s="700"/>
    </row>
    <row r="3" spans="1:14" x14ac:dyDescent="0.25">
      <c r="A3" s="8"/>
      <c r="B3" s="699"/>
      <c r="C3" s="699"/>
      <c r="D3" s="699"/>
      <c r="E3" s="699"/>
      <c r="F3" s="699"/>
      <c r="G3" s="699"/>
      <c r="H3" s="699"/>
      <c r="I3" s="699"/>
      <c r="J3" s="699"/>
      <c r="K3" s="699"/>
      <c r="L3" s="699"/>
      <c r="M3" s="699"/>
      <c r="N3" s="700"/>
    </row>
    <row r="4" spans="1:14" x14ac:dyDescent="0.25">
      <c r="A4" s="8"/>
      <c r="B4" s="699"/>
      <c r="C4" s="699"/>
      <c r="D4" s="699"/>
      <c r="E4" s="699"/>
      <c r="F4" s="699"/>
      <c r="G4" s="699"/>
      <c r="H4" s="699"/>
      <c r="I4" s="699"/>
      <c r="J4" s="699"/>
      <c r="K4" s="699"/>
      <c r="L4" s="699"/>
      <c r="M4" s="699"/>
      <c r="N4" s="700"/>
    </row>
    <row r="5" spans="1:14" ht="16.2" customHeight="1" x14ac:dyDescent="0.25">
      <c r="A5" s="8"/>
      <c r="B5" s="699"/>
      <c r="C5" s="699"/>
      <c r="D5" s="699"/>
      <c r="E5" s="699"/>
      <c r="F5" s="699"/>
      <c r="G5" s="699"/>
      <c r="H5" s="699"/>
      <c r="I5" s="699"/>
      <c r="J5" s="699"/>
      <c r="K5" s="699"/>
      <c r="L5" s="699"/>
      <c r="M5" s="699"/>
      <c r="N5" s="700"/>
    </row>
    <row r="6" spans="1:14" ht="14.4" customHeight="1" x14ac:dyDescent="0.25">
      <c r="A6" s="8"/>
      <c r="B6" s="703" t="s">
        <v>215</v>
      </c>
      <c r="C6" s="704"/>
      <c r="D6" s="704"/>
      <c r="E6" s="704"/>
      <c r="F6" s="704"/>
      <c r="G6" s="704"/>
      <c r="H6" s="704"/>
      <c r="I6" s="704"/>
      <c r="J6" s="704"/>
      <c r="K6" s="704"/>
      <c r="L6" s="704"/>
      <c r="M6" s="704"/>
      <c r="N6" s="705"/>
    </row>
    <row r="7" spans="1:14" x14ac:dyDescent="0.25">
      <c r="A7" s="8"/>
      <c r="B7" s="704"/>
      <c r="C7" s="704"/>
      <c r="D7" s="704"/>
      <c r="E7" s="704"/>
      <c r="F7" s="704"/>
      <c r="G7" s="704"/>
      <c r="H7" s="704"/>
      <c r="I7" s="704"/>
      <c r="J7" s="704"/>
      <c r="K7" s="704"/>
      <c r="L7" s="704"/>
      <c r="M7" s="704"/>
      <c r="N7" s="705"/>
    </row>
    <row r="8" spans="1:14" ht="15.75" customHeight="1" x14ac:dyDescent="0.25">
      <c r="A8" s="8"/>
      <c r="B8" s="704"/>
      <c r="C8" s="704"/>
      <c r="D8" s="704"/>
      <c r="E8" s="704"/>
      <c r="F8" s="704"/>
      <c r="G8" s="704"/>
      <c r="H8" s="704"/>
      <c r="I8" s="704"/>
      <c r="J8" s="704"/>
      <c r="K8" s="704"/>
      <c r="L8" s="704"/>
      <c r="M8" s="704"/>
      <c r="N8" s="705"/>
    </row>
    <row r="9" spans="1:14" ht="2.25" customHeight="1" x14ac:dyDescent="0.25">
      <c r="A9" s="8"/>
      <c r="B9" s="351"/>
      <c r="C9" s="351"/>
      <c r="D9" s="351"/>
      <c r="E9" s="351"/>
      <c r="F9" s="351"/>
      <c r="G9" s="351"/>
      <c r="H9" s="351"/>
      <c r="I9" s="351"/>
      <c r="J9" s="351"/>
      <c r="K9" s="351"/>
      <c r="L9" s="351"/>
      <c r="M9" s="351"/>
      <c r="N9" s="352"/>
    </row>
    <row r="10" spans="1:14" ht="20.25" customHeight="1" x14ac:dyDescent="0.4">
      <c r="A10" s="350" t="s">
        <v>40</v>
      </c>
      <c r="B10" s="80"/>
      <c r="C10" s="2"/>
      <c r="D10" s="2"/>
      <c r="E10" s="2"/>
      <c r="F10" s="2"/>
      <c r="G10" s="2"/>
      <c r="H10" s="2"/>
      <c r="I10" s="2"/>
      <c r="J10" s="2"/>
      <c r="K10" s="2"/>
      <c r="L10" s="2"/>
      <c r="M10" s="2"/>
      <c r="N10" s="6"/>
    </row>
    <row r="11" spans="1:14" ht="14.25" customHeight="1" x14ac:dyDescent="0.25">
      <c r="A11" s="102">
        <v>1</v>
      </c>
      <c r="B11" s="681" t="s">
        <v>108</v>
      </c>
      <c r="C11" s="681"/>
      <c r="D11" s="681"/>
      <c r="E11" s="681"/>
      <c r="F11" s="681"/>
      <c r="G11" s="681"/>
      <c r="H11" s="681"/>
      <c r="I11" s="681"/>
      <c r="J11" s="681"/>
      <c r="K11" s="681"/>
      <c r="L11" s="681"/>
      <c r="M11" s="681"/>
      <c r="N11" s="682"/>
    </row>
    <row r="12" spans="1:14" ht="14.25" customHeight="1" x14ac:dyDescent="0.25">
      <c r="A12" s="102"/>
      <c r="B12" s="681"/>
      <c r="C12" s="681"/>
      <c r="D12" s="681"/>
      <c r="E12" s="681"/>
      <c r="F12" s="681"/>
      <c r="G12" s="681"/>
      <c r="H12" s="681"/>
      <c r="I12" s="681"/>
      <c r="J12" s="681"/>
      <c r="K12" s="681"/>
      <c r="L12" s="681"/>
      <c r="M12" s="681"/>
      <c r="N12" s="682"/>
    </row>
    <row r="13" spans="1:14" ht="14.25" customHeight="1" x14ac:dyDescent="0.25">
      <c r="A13" s="102">
        <v>2</v>
      </c>
      <c r="B13" s="681" t="s">
        <v>207</v>
      </c>
      <c r="C13" s="706"/>
      <c r="D13" s="706"/>
      <c r="E13" s="706"/>
      <c r="F13" s="706"/>
      <c r="G13" s="706"/>
      <c r="H13" s="706"/>
      <c r="I13" s="706"/>
      <c r="J13" s="706"/>
      <c r="K13" s="706"/>
      <c r="L13" s="706"/>
      <c r="M13" s="706"/>
      <c r="N13" s="707"/>
    </row>
    <row r="14" spans="1:14" ht="14.25" customHeight="1" x14ac:dyDescent="0.25">
      <c r="A14" s="102">
        <v>3</v>
      </c>
      <c r="B14" s="681" t="s">
        <v>206</v>
      </c>
      <c r="C14" s="681"/>
      <c r="D14" s="681"/>
      <c r="E14" s="681"/>
      <c r="F14" s="681"/>
      <c r="G14" s="681"/>
      <c r="H14" s="681"/>
      <c r="I14" s="681"/>
      <c r="J14" s="681"/>
      <c r="K14" s="681"/>
      <c r="L14" s="681"/>
      <c r="M14" s="681"/>
      <c r="N14" s="682"/>
    </row>
    <row r="15" spans="1:14" ht="14.25" customHeight="1" x14ac:dyDescent="0.25">
      <c r="A15" s="102"/>
      <c r="B15" s="681"/>
      <c r="C15" s="681"/>
      <c r="D15" s="681"/>
      <c r="E15" s="681"/>
      <c r="F15" s="681"/>
      <c r="G15" s="681"/>
      <c r="H15" s="681"/>
      <c r="I15" s="681"/>
      <c r="J15" s="681"/>
      <c r="K15" s="681"/>
      <c r="L15" s="681"/>
      <c r="M15" s="681"/>
      <c r="N15" s="682"/>
    </row>
    <row r="16" spans="1:14" s="105" customFormat="1" ht="14.25" customHeight="1" x14ac:dyDescent="0.25">
      <c r="A16" s="102">
        <v>4</v>
      </c>
      <c r="B16" s="701" t="s">
        <v>208</v>
      </c>
      <c r="C16" s="701"/>
      <c r="D16" s="701"/>
      <c r="E16" s="701"/>
      <c r="F16" s="701"/>
      <c r="G16" s="701"/>
      <c r="H16" s="701"/>
      <c r="I16" s="701"/>
      <c r="J16" s="701"/>
      <c r="K16" s="701"/>
      <c r="L16" s="701"/>
      <c r="M16" s="701"/>
      <c r="N16" s="702"/>
    </row>
    <row r="17" spans="1:14" s="105" customFormat="1" ht="14.25" customHeight="1" x14ac:dyDescent="0.25">
      <c r="A17" s="102"/>
      <c r="B17" s="701"/>
      <c r="C17" s="701"/>
      <c r="D17" s="701"/>
      <c r="E17" s="701"/>
      <c r="F17" s="701"/>
      <c r="G17" s="701"/>
      <c r="H17" s="701"/>
      <c r="I17" s="701"/>
      <c r="J17" s="701"/>
      <c r="K17" s="701"/>
      <c r="L17" s="701"/>
      <c r="M17" s="701"/>
      <c r="N17" s="702"/>
    </row>
    <row r="18" spans="1:14" s="105" customFormat="1" ht="14.25" customHeight="1" x14ac:dyDescent="0.25">
      <c r="A18" s="353">
        <v>5</v>
      </c>
      <c r="B18" s="681" t="s">
        <v>209</v>
      </c>
      <c r="C18" s="681"/>
      <c r="D18" s="681"/>
      <c r="E18" s="681"/>
      <c r="F18" s="681"/>
      <c r="G18" s="681"/>
      <c r="H18" s="681"/>
      <c r="I18" s="681"/>
      <c r="J18" s="681"/>
      <c r="K18" s="681"/>
      <c r="L18" s="681"/>
      <c r="M18" s="681"/>
      <c r="N18" s="682"/>
    </row>
    <row r="19" spans="1:14" s="105" customFormat="1" ht="14.25" customHeight="1" x14ac:dyDescent="0.25">
      <c r="A19" s="353"/>
      <c r="B19" s="681"/>
      <c r="C19" s="681"/>
      <c r="D19" s="681"/>
      <c r="E19" s="681"/>
      <c r="F19" s="681"/>
      <c r="G19" s="681"/>
      <c r="H19" s="681"/>
      <c r="I19" s="681"/>
      <c r="J19" s="681"/>
      <c r="K19" s="681"/>
      <c r="L19" s="681"/>
      <c r="M19" s="681"/>
      <c r="N19" s="682"/>
    </row>
    <row r="20" spans="1:14" s="105" customFormat="1" ht="14.25" customHeight="1" x14ac:dyDescent="0.25">
      <c r="A20" s="353">
        <v>6</v>
      </c>
      <c r="B20" s="681" t="s">
        <v>210</v>
      </c>
      <c r="C20" s="681"/>
      <c r="D20" s="681"/>
      <c r="E20" s="681"/>
      <c r="F20" s="681"/>
      <c r="G20" s="681"/>
      <c r="H20" s="681"/>
      <c r="I20" s="681"/>
      <c r="J20" s="681"/>
      <c r="K20" s="681"/>
      <c r="L20" s="681"/>
      <c r="M20" s="681"/>
      <c r="N20" s="682"/>
    </row>
    <row r="21" spans="1:14" s="105" customFormat="1" ht="14.25" customHeight="1" x14ac:dyDescent="0.25">
      <c r="A21" s="353"/>
      <c r="B21" s="681"/>
      <c r="C21" s="681"/>
      <c r="D21" s="681"/>
      <c r="E21" s="681"/>
      <c r="F21" s="681"/>
      <c r="G21" s="681"/>
      <c r="H21" s="681"/>
      <c r="I21" s="681"/>
      <c r="J21" s="681"/>
      <c r="K21" s="681"/>
      <c r="L21" s="681"/>
      <c r="M21" s="681"/>
      <c r="N21" s="682"/>
    </row>
    <row r="22" spans="1:14" s="105" customFormat="1" ht="14.25" customHeight="1" x14ac:dyDescent="0.25">
      <c r="A22" s="353">
        <v>7</v>
      </c>
      <c r="B22" s="681" t="s">
        <v>321</v>
      </c>
      <c r="C22" s="681"/>
      <c r="D22" s="681"/>
      <c r="E22" s="681"/>
      <c r="F22" s="681"/>
      <c r="G22" s="681"/>
      <c r="H22" s="681"/>
      <c r="I22" s="681"/>
      <c r="J22" s="681"/>
      <c r="K22" s="681"/>
      <c r="L22" s="681"/>
      <c r="M22" s="681"/>
      <c r="N22" s="682"/>
    </row>
    <row r="23" spans="1:14" s="105" customFormat="1" ht="14.25" customHeight="1" x14ac:dyDescent="0.25">
      <c r="A23" s="353"/>
      <c r="B23" s="681"/>
      <c r="C23" s="681"/>
      <c r="D23" s="681"/>
      <c r="E23" s="681"/>
      <c r="F23" s="681"/>
      <c r="G23" s="681"/>
      <c r="H23" s="681"/>
      <c r="I23" s="681"/>
      <c r="J23" s="681"/>
      <c r="K23" s="681"/>
      <c r="L23" s="681"/>
      <c r="M23" s="681"/>
      <c r="N23" s="682"/>
    </row>
    <row r="24" spans="1:14" ht="15" customHeight="1" x14ac:dyDescent="0.25">
      <c r="A24" s="353"/>
      <c r="B24" s="354"/>
      <c r="C24" s="355"/>
      <c r="D24" s="355"/>
      <c r="E24" s="355"/>
      <c r="F24" s="355"/>
      <c r="G24" s="355"/>
      <c r="H24" s="355"/>
      <c r="I24" s="355"/>
      <c r="J24" s="355"/>
      <c r="K24" s="355"/>
      <c r="L24" s="355"/>
      <c r="M24" s="355"/>
      <c r="N24" s="356"/>
    </row>
    <row r="25" spans="1:14" ht="18" thickBot="1" x14ac:dyDescent="0.3">
      <c r="A25" s="8"/>
      <c r="B25" s="2"/>
      <c r="C25" s="2"/>
      <c r="D25" s="694" t="s">
        <v>39</v>
      </c>
      <c r="E25" s="695"/>
      <c r="F25" s="695"/>
      <c r="G25" s="695"/>
      <c r="H25" s="695"/>
      <c r="I25" s="695"/>
      <c r="J25" s="695"/>
      <c r="K25" s="695"/>
      <c r="L25" s="12"/>
      <c r="M25" s="2"/>
      <c r="N25" s="6"/>
    </row>
    <row r="26" spans="1:14" x14ac:dyDescent="0.25">
      <c r="A26" s="8"/>
      <c r="B26" s="2"/>
      <c r="C26" s="2"/>
      <c r="D26" s="11" t="s">
        <v>41</v>
      </c>
      <c r="E26" s="13"/>
      <c r="F26" s="13"/>
      <c r="G26" s="13"/>
      <c r="H26" s="13"/>
      <c r="I26" s="13"/>
      <c r="J26" s="13"/>
      <c r="K26" s="14"/>
      <c r="L26" s="12"/>
      <c r="M26" s="2"/>
      <c r="N26" s="6"/>
    </row>
    <row r="27" spans="1:14" x14ac:dyDescent="0.25">
      <c r="A27" s="8"/>
      <c r="B27" s="2"/>
      <c r="C27" s="2"/>
      <c r="D27" s="18" t="s">
        <v>43</v>
      </c>
      <c r="E27" s="19"/>
      <c r="F27" s="19"/>
      <c r="G27" s="19"/>
      <c r="H27" s="19"/>
      <c r="I27" s="19"/>
      <c r="J27" s="19"/>
      <c r="K27" s="20"/>
      <c r="L27" s="12"/>
      <c r="M27" s="2"/>
      <c r="N27" s="6"/>
    </row>
    <row r="28" spans="1:14" ht="12.75" customHeight="1" thickBot="1" x14ac:dyDescent="0.3">
      <c r="A28" s="8"/>
      <c r="B28" s="2"/>
      <c r="C28" s="2"/>
      <c r="D28" s="15" t="s">
        <v>42</v>
      </c>
      <c r="E28" s="16"/>
      <c r="F28" s="16"/>
      <c r="G28" s="16"/>
      <c r="H28" s="16"/>
      <c r="I28" s="16"/>
      <c r="J28" s="16"/>
      <c r="K28" s="17"/>
      <c r="L28" s="2"/>
      <c r="M28" s="2"/>
      <c r="N28" s="6"/>
    </row>
    <row r="29" spans="1:14" ht="9" customHeight="1" x14ac:dyDescent="0.25">
      <c r="A29" s="8"/>
      <c r="B29" s="2"/>
      <c r="C29" s="2"/>
      <c r="D29" s="2"/>
      <c r="E29" s="2"/>
      <c r="F29" s="2"/>
      <c r="G29" s="2"/>
      <c r="H29" s="2"/>
      <c r="I29" s="2"/>
      <c r="J29" s="2"/>
      <c r="K29" s="2"/>
      <c r="L29" s="2"/>
      <c r="M29" s="2"/>
      <c r="N29" s="6"/>
    </row>
    <row r="30" spans="1:14" ht="18" customHeight="1" x14ac:dyDescent="0.25">
      <c r="A30" s="8"/>
      <c r="B30" s="2"/>
      <c r="C30" s="697"/>
      <c r="D30" s="698"/>
      <c r="E30" s="698"/>
      <c r="F30" s="698"/>
      <c r="G30" s="698"/>
      <c r="H30" s="698"/>
      <c r="I30" s="698"/>
      <c r="J30" s="698"/>
      <c r="K30" s="698"/>
      <c r="L30" s="698"/>
      <c r="M30" s="698"/>
      <c r="N30" s="6"/>
    </row>
    <row r="31" spans="1:14" s="105" customFormat="1" ht="11.25" customHeight="1" x14ac:dyDescent="0.25">
      <c r="A31" s="102"/>
      <c r="B31" s="103"/>
      <c r="C31" s="103"/>
      <c r="D31" s="103"/>
      <c r="E31" s="103"/>
      <c r="F31" s="103"/>
      <c r="G31" s="103"/>
      <c r="H31" s="103"/>
      <c r="I31" s="103"/>
      <c r="J31" s="103"/>
      <c r="K31" s="103"/>
      <c r="L31" s="103"/>
      <c r="M31" s="103"/>
      <c r="N31" s="104"/>
    </row>
    <row r="32" spans="1:14" s="105" customFormat="1" x14ac:dyDescent="0.25">
      <c r="A32" s="102"/>
      <c r="B32" s="103"/>
      <c r="C32" s="10" t="s">
        <v>47</v>
      </c>
      <c r="D32" s="103"/>
      <c r="E32" s="103"/>
      <c r="F32" s="103"/>
      <c r="G32" s="103"/>
      <c r="H32" s="103"/>
      <c r="I32" s="103"/>
      <c r="J32" s="103"/>
      <c r="K32" s="103"/>
      <c r="L32" s="103"/>
      <c r="M32" s="103"/>
      <c r="N32" s="104"/>
    </row>
    <row r="33" spans="1:20" s="105" customFormat="1" ht="15.75" customHeight="1" x14ac:dyDescent="0.25">
      <c r="A33" s="102"/>
      <c r="B33" s="103"/>
      <c r="C33" s="689" t="s">
        <v>91</v>
      </c>
      <c r="D33" s="690"/>
      <c r="E33" s="690"/>
      <c r="F33" s="690"/>
      <c r="G33" s="690"/>
      <c r="H33" s="690"/>
      <c r="I33" s="690"/>
      <c r="J33" s="690"/>
      <c r="K33" s="690"/>
      <c r="L33" s="690"/>
      <c r="M33" s="103"/>
      <c r="N33" s="104"/>
    </row>
    <row r="34" spans="1:20" s="105" customFormat="1" ht="21.75" customHeight="1" x14ac:dyDescent="0.25">
      <c r="A34" s="102"/>
      <c r="B34" s="103"/>
      <c r="C34" s="696" t="s">
        <v>211</v>
      </c>
      <c r="D34" s="696"/>
      <c r="E34" s="696"/>
      <c r="F34" s="696"/>
      <c r="G34" s="696"/>
      <c r="H34" s="696"/>
      <c r="I34" s="696"/>
      <c r="J34" s="696"/>
      <c r="K34" s="696"/>
      <c r="L34" s="696"/>
      <c r="M34" s="696"/>
      <c r="N34" s="104"/>
    </row>
    <row r="35" spans="1:20" s="105" customFormat="1" ht="15.75" customHeight="1" x14ac:dyDescent="0.25">
      <c r="A35" s="102"/>
      <c r="B35" s="103"/>
      <c r="C35" s="696"/>
      <c r="D35" s="696"/>
      <c r="E35" s="696"/>
      <c r="F35" s="696"/>
      <c r="G35" s="696"/>
      <c r="H35" s="696"/>
      <c r="I35" s="696"/>
      <c r="J35" s="696"/>
      <c r="K35" s="696"/>
      <c r="L35" s="696"/>
      <c r="M35" s="696"/>
      <c r="N35" s="104"/>
    </row>
    <row r="36" spans="1:20" s="105" customFormat="1" ht="23.25" customHeight="1" x14ac:dyDescent="0.25">
      <c r="A36" s="102"/>
      <c r="B36" s="103"/>
      <c r="C36" s="696"/>
      <c r="D36" s="696"/>
      <c r="E36" s="696"/>
      <c r="F36" s="696"/>
      <c r="G36" s="696"/>
      <c r="H36" s="696"/>
      <c r="I36" s="696"/>
      <c r="J36" s="696"/>
      <c r="K36" s="696"/>
      <c r="L36" s="696"/>
      <c r="M36" s="696"/>
      <c r="N36" s="104"/>
    </row>
    <row r="37" spans="1:20" s="105" customFormat="1" ht="34.5" customHeight="1" x14ac:dyDescent="0.25">
      <c r="A37" s="102"/>
      <c r="B37" s="103"/>
      <c r="C37" s="683" t="s">
        <v>106</v>
      </c>
      <c r="D37" s="684"/>
      <c r="E37" s="684"/>
      <c r="F37" s="684"/>
      <c r="G37" s="684"/>
      <c r="H37" s="684"/>
      <c r="I37" s="684"/>
      <c r="J37" s="684"/>
      <c r="K37" s="684"/>
      <c r="L37" s="684"/>
      <c r="M37" s="684"/>
      <c r="N37" s="685"/>
    </row>
    <row r="38" spans="1:20" s="105" customFormat="1" ht="6.75" hidden="1" customHeight="1" x14ac:dyDescent="0.25">
      <c r="A38" s="102"/>
      <c r="B38" s="103"/>
      <c r="C38" s="103"/>
      <c r="D38" s="103"/>
      <c r="E38" s="103"/>
      <c r="F38" s="103"/>
      <c r="G38" s="103"/>
      <c r="H38" s="103"/>
      <c r="I38" s="103"/>
      <c r="J38" s="103"/>
      <c r="K38" s="103"/>
      <c r="L38" s="103"/>
      <c r="M38" s="103"/>
      <c r="N38" s="104"/>
    </row>
    <row r="39" spans="1:20" s="105" customFormat="1" ht="6.75" customHeight="1" x14ac:dyDescent="0.25">
      <c r="A39" s="102"/>
      <c r="B39" s="103"/>
      <c r="C39" s="103"/>
      <c r="D39" s="103"/>
      <c r="E39" s="103"/>
      <c r="F39" s="103"/>
      <c r="G39" s="103"/>
      <c r="H39" s="103"/>
      <c r="I39" s="103"/>
      <c r="J39" s="103"/>
      <c r="K39" s="103"/>
      <c r="L39" s="103"/>
      <c r="M39" s="103"/>
      <c r="N39" s="104"/>
    </row>
    <row r="40" spans="1:20" s="105" customFormat="1" ht="25.2" customHeight="1" thickBot="1" x14ac:dyDescent="0.3">
      <c r="A40" s="691" t="s">
        <v>216</v>
      </c>
      <c r="B40" s="692"/>
      <c r="C40" s="692"/>
      <c r="D40" s="692"/>
      <c r="E40" s="692"/>
      <c r="F40" s="692"/>
      <c r="G40" s="692"/>
      <c r="H40" s="692"/>
      <c r="I40" s="692"/>
      <c r="J40" s="692"/>
      <c r="K40" s="692"/>
      <c r="L40" s="692"/>
      <c r="M40" s="692"/>
      <c r="N40" s="693"/>
    </row>
    <row r="41" spans="1:20" ht="6.75" hidden="1" customHeight="1" thickBot="1" x14ac:dyDescent="0.3">
      <c r="A41" s="110"/>
      <c r="B41" s="111"/>
      <c r="C41" s="111"/>
      <c r="D41" s="111"/>
      <c r="E41" s="111"/>
      <c r="F41" s="111"/>
      <c r="G41" s="111"/>
      <c r="H41" s="111"/>
      <c r="I41" s="111"/>
      <c r="J41" s="111"/>
      <c r="K41" s="111"/>
      <c r="L41" s="111"/>
      <c r="M41" s="111"/>
      <c r="N41" s="112"/>
    </row>
    <row r="42" spans="1:20" ht="11.4" customHeight="1" thickBot="1" x14ac:dyDescent="0.3">
      <c r="A42" s="686"/>
      <c r="B42" s="687"/>
      <c r="C42" s="687"/>
      <c r="D42" s="687"/>
      <c r="E42" s="687"/>
      <c r="F42" s="687"/>
      <c r="G42" s="687"/>
      <c r="H42" s="687"/>
      <c r="I42" s="687"/>
      <c r="J42" s="687"/>
      <c r="K42" s="687"/>
      <c r="L42" s="687"/>
      <c r="M42" s="687"/>
      <c r="N42" s="688"/>
      <c r="O42" s="3"/>
      <c r="P42" s="3"/>
      <c r="Q42" s="3"/>
      <c r="R42" s="3"/>
      <c r="S42" s="3"/>
      <c r="T42" s="3"/>
    </row>
    <row r="43" spans="1:20" x14ac:dyDescent="0.25">
      <c r="A43" s="2"/>
      <c r="B43" s="2"/>
      <c r="C43" s="2"/>
      <c r="D43" s="2"/>
      <c r="E43" s="2"/>
      <c r="F43" s="2"/>
      <c r="G43" s="2"/>
      <c r="H43" s="2"/>
      <c r="I43" s="2"/>
      <c r="J43" s="2"/>
      <c r="K43" s="2"/>
      <c r="L43" s="2"/>
      <c r="M43" s="2"/>
      <c r="N43" s="2"/>
    </row>
    <row r="44" spans="1:20" x14ac:dyDescent="0.25">
      <c r="A44" s="2"/>
      <c r="B44" s="2"/>
      <c r="C44" s="2"/>
      <c r="D44" s="2"/>
      <c r="E44" s="2"/>
      <c r="F44" s="2"/>
      <c r="G44" s="2"/>
      <c r="H44" s="2"/>
      <c r="I44" s="2"/>
      <c r="J44" s="2"/>
      <c r="K44" s="2"/>
      <c r="L44" s="2"/>
      <c r="M44" s="2"/>
      <c r="N44" s="2"/>
    </row>
    <row r="45" spans="1:20" x14ac:dyDescent="0.25">
      <c r="A45" s="2"/>
      <c r="B45" s="2"/>
      <c r="C45" s="2"/>
      <c r="D45" s="2"/>
      <c r="E45" s="2"/>
      <c r="F45" s="2"/>
      <c r="G45" s="2"/>
      <c r="H45" s="2"/>
      <c r="I45" s="2"/>
      <c r="J45" s="2"/>
      <c r="K45" s="2"/>
      <c r="L45" s="2"/>
      <c r="M45" s="2"/>
      <c r="N45" s="2"/>
    </row>
  </sheetData>
  <sheetProtection formatCells="0" formatColumns="0" formatRows="0" insertRows="0"/>
  <mergeCells count="16">
    <mergeCell ref="B2:N5"/>
    <mergeCell ref="B11:N12"/>
    <mergeCell ref="B14:N15"/>
    <mergeCell ref="B16:N17"/>
    <mergeCell ref="B18:N19"/>
    <mergeCell ref="B6:N8"/>
    <mergeCell ref="B13:N13"/>
    <mergeCell ref="B20:N21"/>
    <mergeCell ref="C37:N37"/>
    <mergeCell ref="A42:N42"/>
    <mergeCell ref="C33:L33"/>
    <mergeCell ref="A40:N40"/>
    <mergeCell ref="B22:N23"/>
    <mergeCell ref="D25:K25"/>
    <mergeCell ref="C34:M36"/>
    <mergeCell ref="C30:M30"/>
  </mergeCells>
  <phoneticPr fontId="12" type="noConversion"/>
  <printOptions horizontalCentered="1" verticalCentered="1"/>
  <pageMargins left="0.1" right="0.1" top="0.1" bottom="0.21" header="0.5" footer="0.18"/>
  <pageSetup orientation="landscape" r:id="rId1"/>
  <headerFooter alignWithMargins="0">
    <oddFooter>&amp;C&amp;F  (&amp;A)  &amp;D  &amp;T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51"/>
  <sheetViews>
    <sheetView topLeftCell="A9" zoomScaleNormal="100" zoomScalePageLayoutView="85" workbookViewId="0">
      <selection activeCell="A10" sqref="A10"/>
    </sheetView>
  </sheetViews>
  <sheetFormatPr defaultColWidth="9.109375" defaultRowHeight="13.2" x14ac:dyDescent="0.25"/>
  <cols>
    <col min="1" max="1" width="6.109375" style="22" customWidth="1"/>
    <col min="2" max="2" width="8.44140625" style="22" customWidth="1"/>
    <col min="3" max="4" width="13.5546875" style="22" customWidth="1"/>
    <col min="5" max="5" width="11.88671875" style="452" customWidth="1"/>
    <col min="6" max="7" width="13.5546875" style="22" customWidth="1"/>
    <col min="8" max="8" width="11.88671875" style="22" customWidth="1"/>
    <col min="9" max="11" width="19.5546875" style="22" customWidth="1"/>
    <col min="12" max="12" width="57.6640625" style="22" customWidth="1"/>
    <col min="13" max="14" width="17.21875" style="22" customWidth="1"/>
    <col min="15" max="15" width="22" style="22" customWidth="1"/>
    <col min="16" max="16" width="57.6640625" style="45" customWidth="1"/>
    <col min="17" max="17" width="15.5546875" style="45" customWidth="1"/>
    <col min="18" max="18" width="16.6640625" style="45" customWidth="1"/>
    <col min="19" max="19" width="11.5546875" style="45" customWidth="1"/>
    <col min="20" max="20" width="13.44140625" style="45" customWidth="1"/>
    <col min="21" max="21" width="16.109375" style="22" customWidth="1"/>
    <col min="22" max="22" width="13.44140625" style="45" customWidth="1"/>
    <col min="23" max="23" width="28.5546875" style="45" bestFit="1" customWidth="1"/>
    <col min="24" max="24" width="29.88671875" style="22" customWidth="1"/>
    <col min="25" max="25" width="12.109375" style="22" customWidth="1"/>
    <col min="26" max="26" width="15.109375" style="22" customWidth="1"/>
    <col min="27" max="27" width="61.6640625" style="22" customWidth="1"/>
    <col min="28" max="16384" width="9.109375" style="22"/>
  </cols>
  <sheetData>
    <row r="1" spans="1:23" x14ac:dyDescent="0.25">
      <c r="A1" s="81"/>
      <c r="B1" s="46"/>
      <c r="C1" s="46"/>
      <c r="D1" s="46"/>
      <c r="E1" s="448"/>
      <c r="F1" s="46"/>
      <c r="G1" s="46"/>
      <c r="H1" s="46"/>
      <c r="I1" s="46"/>
      <c r="J1" s="46"/>
      <c r="K1" s="46"/>
      <c r="L1" s="46"/>
      <c r="M1" s="46"/>
      <c r="N1" s="46"/>
      <c r="O1" s="46"/>
      <c r="P1" s="86"/>
      <c r="Q1" s="43"/>
      <c r="R1" s="43"/>
      <c r="S1" s="43"/>
      <c r="T1" s="43"/>
      <c r="U1" s="25"/>
      <c r="V1" s="43"/>
    </row>
    <row r="2" spans="1:23" ht="12.75" customHeight="1" x14ac:dyDescent="0.25">
      <c r="A2" s="788" t="s">
        <v>44</v>
      </c>
      <c r="B2" s="789"/>
      <c r="C2" s="789"/>
      <c r="D2" s="735" t="str">
        <f>IF('Step1 through Step 4'!B2:G2="","",'Step1 through Step 4'!B2:G2)</f>
        <v/>
      </c>
      <c r="E2" s="735"/>
      <c r="F2" s="735"/>
      <c r="G2" s="735"/>
      <c r="H2" s="735"/>
      <c r="I2" s="735"/>
      <c r="J2" s="735"/>
      <c r="K2" s="453"/>
      <c r="L2" s="453"/>
      <c r="M2" s="453"/>
      <c r="N2" s="453"/>
      <c r="O2" s="453"/>
      <c r="P2" s="88"/>
      <c r="Q2" s="87"/>
      <c r="R2" s="87"/>
      <c r="S2" s="87"/>
      <c r="T2" s="87"/>
      <c r="U2" s="87"/>
      <c r="V2" s="43"/>
    </row>
    <row r="3" spans="1:23" ht="12.75" customHeight="1" x14ac:dyDescent="0.25">
      <c r="A3" s="788" t="s">
        <v>53</v>
      </c>
      <c r="B3" s="789"/>
      <c r="C3" s="789"/>
      <c r="D3" s="735" t="str">
        <f>IF('Step1 through Step 4'!B3:G3="","",'Step1 through Step 4'!B3:G3)</f>
        <v/>
      </c>
      <c r="E3" s="735"/>
      <c r="F3" s="735"/>
      <c r="G3" s="735"/>
      <c r="H3" s="735"/>
      <c r="I3" s="735"/>
      <c r="J3" s="735"/>
      <c r="K3" s="34"/>
      <c r="L3" s="34"/>
      <c r="M3" s="34"/>
      <c r="N3" s="34"/>
      <c r="O3" s="34"/>
      <c r="P3" s="88"/>
      <c r="Q3" s="87"/>
      <c r="R3" s="87"/>
      <c r="S3" s="87"/>
      <c r="T3" s="87"/>
      <c r="U3" s="87"/>
      <c r="V3" s="43"/>
    </row>
    <row r="4" spans="1:23" x14ac:dyDescent="0.25">
      <c r="A4" s="790" t="s">
        <v>32</v>
      </c>
      <c r="B4" s="791"/>
      <c r="C4" s="791"/>
      <c r="D4" s="735" t="str">
        <f>IF('Step1 through Step 4'!B4:G4="","",'Step1 through Step 4'!B4:G4)</f>
        <v/>
      </c>
      <c r="E4" s="735"/>
      <c r="F4" s="735"/>
      <c r="G4" s="735"/>
      <c r="H4" s="735"/>
      <c r="I4" s="735"/>
      <c r="J4" s="735"/>
      <c r="K4" s="87"/>
      <c r="L4" s="87"/>
      <c r="M4" s="87"/>
      <c r="N4" s="87"/>
      <c r="O4" s="87"/>
      <c r="P4" s="88"/>
      <c r="Q4" s="87"/>
      <c r="R4" s="87"/>
      <c r="S4" s="87"/>
      <c r="T4" s="87"/>
      <c r="U4" s="87"/>
      <c r="V4" s="43"/>
    </row>
    <row r="5" spans="1:23" x14ac:dyDescent="0.25">
      <c r="A5" s="790" t="s">
        <v>46</v>
      </c>
      <c r="B5" s="791"/>
      <c r="C5" s="791"/>
      <c r="D5" s="735" t="str">
        <f>IF('Step1 through Step 4'!B5:G5="","",'Step1 through Step 4'!B5:G5)</f>
        <v/>
      </c>
      <c r="E5" s="735"/>
      <c r="F5" s="735"/>
      <c r="G5" s="735"/>
      <c r="H5" s="735"/>
      <c r="I5" s="735"/>
      <c r="J5" s="735"/>
      <c r="K5" s="87"/>
      <c r="L5" s="87"/>
      <c r="M5" s="87"/>
      <c r="N5" s="87"/>
      <c r="O5" s="87"/>
      <c r="P5" s="88"/>
      <c r="Q5" s="87"/>
      <c r="R5" s="87"/>
      <c r="S5" s="87"/>
      <c r="T5" s="87"/>
      <c r="U5" s="87"/>
      <c r="V5" s="43"/>
    </row>
    <row r="6" spans="1:23" ht="12.75" customHeight="1" x14ac:dyDescent="0.25">
      <c r="A6" s="790" t="s">
        <v>55</v>
      </c>
      <c r="B6" s="791"/>
      <c r="C6" s="791"/>
      <c r="D6" s="735" t="str">
        <f>IF('Step1 through Step 4'!B6:G6="","",'Step1 through Step 4'!B6:G6)</f>
        <v/>
      </c>
      <c r="E6" s="735"/>
      <c r="F6" s="735"/>
      <c r="G6" s="735"/>
      <c r="H6" s="735"/>
      <c r="I6" s="735"/>
      <c r="J6" s="735"/>
      <c r="K6" s="87"/>
      <c r="L6" s="87"/>
      <c r="M6" s="87"/>
      <c r="N6" s="87"/>
      <c r="O6" s="87"/>
      <c r="P6" s="88"/>
      <c r="Q6" s="87"/>
      <c r="R6" s="87"/>
      <c r="S6" s="87"/>
      <c r="T6" s="87"/>
      <c r="U6" s="87"/>
      <c r="V6" s="43"/>
    </row>
    <row r="7" spans="1:23" x14ac:dyDescent="0.25">
      <c r="A7" s="792" t="s">
        <v>56</v>
      </c>
      <c r="B7" s="793"/>
      <c r="C7" s="793"/>
      <c r="D7" s="735" t="str">
        <f>IF('Step1 through Step 4'!B7:G7="","",'Step1 through Step 4'!B7:G7)</f>
        <v/>
      </c>
      <c r="E7" s="735"/>
      <c r="F7" s="735"/>
      <c r="G7" s="735"/>
      <c r="H7" s="735"/>
      <c r="I7" s="735"/>
      <c r="J7" s="735"/>
      <c r="K7" s="87"/>
      <c r="L7" s="87"/>
      <c r="M7" s="87"/>
      <c r="N7" s="87"/>
      <c r="O7" s="87"/>
      <c r="P7" s="88"/>
      <c r="Q7" s="87"/>
      <c r="R7" s="87"/>
      <c r="S7" s="87"/>
      <c r="T7" s="87"/>
      <c r="U7" s="87"/>
      <c r="V7" s="43"/>
    </row>
    <row r="8" spans="1:23" x14ac:dyDescent="0.25">
      <c r="A8" s="790" t="s">
        <v>105</v>
      </c>
      <c r="B8" s="791"/>
      <c r="C8" s="791"/>
      <c r="D8" s="735" t="str">
        <f>IF('Step1 through Step 4'!B8:G8="","",'Step1 through Step 4'!B8:G8)</f>
        <v/>
      </c>
      <c r="E8" s="735"/>
      <c r="F8" s="735"/>
      <c r="G8" s="735"/>
      <c r="H8" s="735"/>
      <c r="I8" s="735"/>
      <c r="J8" s="735"/>
      <c r="K8" s="87"/>
      <c r="L8" s="87"/>
      <c r="M8" s="87"/>
      <c r="N8" s="87"/>
      <c r="O8" s="87"/>
      <c r="P8" s="88"/>
      <c r="Q8" s="87"/>
      <c r="R8" s="87"/>
      <c r="S8" s="87"/>
      <c r="T8" s="87"/>
      <c r="U8" s="87"/>
      <c r="V8" s="43"/>
    </row>
    <row r="9" spans="1:23" ht="13.8" thickBot="1" x14ac:dyDescent="0.3">
      <c r="A9" s="629" t="s">
        <v>13</v>
      </c>
      <c r="B9" s="549"/>
      <c r="C9" s="549"/>
      <c r="D9" s="549"/>
      <c r="E9" s="630"/>
      <c r="F9" s="631"/>
      <c r="G9" s="549"/>
      <c r="H9" s="549"/>
      <c r="I9" s="549"/>
      <c r="J9" s="631"/>
      <c r="K9" s="631"/>
      <c r="L9" s="631"/>
      <c r="M9" s="631"/>
      <c r="N9" s="631"/>
      <c r="O9" s="631"/>
      <c r="P9" s="115"/>
      <c r="Q9" s="43"/>
      <c r="R9" s="43"/>
      <c r="S9" s="43"/>
      <c r="T9" s="43"/>
      <c r="U9" s="25"/>
      <c r="V9" s="43"/>
    </row>
    <row r="10" spans="1:23" s="420" customFormat="1" x14ac:dyDescent="0.25">
      <c r="A10" s="644"/>
      <c r="B10" s="645"/>
      <c r="C10" s="645"/>
      <c r="D10" s="645"/>
      <c r="E10" s="645"/>
      <c r="F10" s="645"/>
      <c r="G10" s="645"/>
      <c r="H10" s="645"/>
      <c r="I10" s="645"/>
      <c r="J10" s="645"/>
      <c r="K10" s="645"/>
      <c r="L10" s="645"/>
      <c r="M10" s="645"/>
      <c r="N10" s="645"/>
      <c r="O10" s="645"/>
      <c r="P10" s="679"/>
      <c r="Q10" s="419"/>
      <c r="R10" s="419"/>
      <c r="S10" s="419"/>
      <c r="T10" s="419"/>
      <c r="U10" s="419"/>
      <c r="V10" s="419"/>
    </row>
    <row r="11" spans="1:23" s="423" customFormat="1" ht="25.5" customHeight="1" x14ac:dyDescent="0.25">
      <c r="A11" s="794" t="s">
        <v>166</v>
      </c>
      <c r="B11" s="795"/>
      <c r="C11" s="795"/>
      <c r="D11" s="795"/>
      <c r="E11" s="795"/>
      <c r="F11" s="796" t="str">
        <f>D3</f>
        <v/>
      </c>
      <c r="G11" s="796"/>
      <c r="H11" s="624"/>
      <c r="I11" s="404"/>
      <c r="J11" s="405"/>
      <c r="K11" s="405"/>
      <c r="L11" s="405"/>
      <c r="M11" s="405"/>
      <c r="N11" s="405"/>
      <c r="O11" s="406"/>
      <c r="P11" s="680"/>
      <c r="Q11" s="422"/>
      <c r="R11" s="422"/>
      <c r="S11" s="422"/>
      <c r="T11" s="422"/>
      <c r="U11" s="422"/>
      <c r="V11" s="422"/>
    </row>
    <row r="12" spans="1:23" s="53" customFormat="1" x14ac:dyDescent="0.25">
      <c r="A12" s="797" t="s">
        <v>167</v>
      </c>
      <c r="B12" s="798"/>
      <c r="C12" s="798"/>
      <c r="D12" s="798"/>
      <c r="E12" s="798"/>
      <c r="F12" s="799" t="str">
        <f>D5</f>
        <v/>
      </c>
      <c r="G12" s="799"/>
      <c r="H12" s="625"/>
      <c r="I12" s="395"/>
      <c r="J12" s="395"/>
      <c r="K12" s="395"/>
      <c r="L12" s="395"/>
      <c r="M12" s="94"/>
      <c r="N12" s="94"/>
      <c r="O12" s="94"/>
      <c r="P12" s="649"/>
      <c r="Q12" s="44"/>
      <c r="R12" s="44"/>
      <c r="S12" s="419"/>
      <c r="T12" s="419"/>
      <c r="U12" s="420"/>
      <c r="V12" s="419"/>
      <c r="W12" s="54"/>
    </row>
    <row r="13" spans="1:23" s="53" customFormat="1" x14ac:dyDescent="0.25">
      <c r="A13" s="797" t="s">
        <v>168</v>
      </c>
      <c r="B13" s="798"/>
      <c r="C13" s="798"/>
      <c r="D13" s="798"/>
      <c r="E13" s="798"/>
      <c r="F13" s="800" t="str">
        <f>D4</f>
        <v/>
      </c>
      <c r="G13" s="800"/>
      <c r="H13" s="312"/>
      <c r="I13" s="395"/>
      <c r="J13" s="395"/>
      <c r="K13" s="395"/>
      <c r="L13" s="395"/>
      <c r="M13" s="94"/>
      <c r="N13" s="94"/>
      <c r="O13" s="94"/>
      <c r="P13" s="649"/>
      <c r="Q13" s="44"/>
      <c r="R13" s="44"/>
      <c r="S13" s="419"/>
      <c r="T13" s="419"/>
      <c r="U13" s="420"/>
      <c r="V13" s="419"/>
      <c r="W13" s="54"/>
    </row>
    <row r="14" spans="1:23" s="53" customFormat="1" x14ac:dyDescent="0.25">
      <c r="A14" s="797" t="s">
        <v>169</v>
      </c>
      <c r="B14" s="798"/>
      <c r="C14" s="798"/>
      <c r="D14" s="798"/>
      <c r="E14" s="798"/>
      <c r="F14" s="801"/>
      <c r="G14" s="801"/>
      <c r="H14" s="626"/>
      <c r="I14" s="395"/>
      <c r="J14" s="395"/>
      <c r="K14" s="395"/>
      <c r="L14" s="395"/>
      <c r="M14" s="94"/>
      <c r="N14" s="94"/>
      <c r="O14" s="94"/>
      <c r="P14" s="649"/>
      <c r="Q14" s="44"/>
      <c r="R14" s="44"/>
      <c r="S14" s="419"/>
      <c r="T14" s="419"/>
      <c r="U14" s="420"/>
      <c r="V14" s="419"/>
      <c r="W14" s="54"/>
    </row>
    <row r="15" spans="1:23" s="427" customFormat="1" x14ac:dyDescent="0.25">
      <c r="A15" s="802" t="s">
        <v>170</v>
      </c>
      <c r="B15" s="803"/>
      <c r="C15" s="803"/>
      <c r="D15" s="803"/>
      <c r="E15" s="803"/>
      <c r="F15" s="804"/>
      <c r="G15" s="804"/>
      <c r="H15" s="627"/>
      <c r="I15" s="85"/>
      <c r="J15" s="85"/>
      <c r="K15" s="85"/>
      <c r="L15" s="85"/>
      <c r="M15" s="424"/>
      <c r="N15" s="424"/>
      <c r="O15" s="424"/>
      <c r="P15" s="650"/>
      <c r="Q15" s="425"/>
      <c r="R15" s="425"/>
      <c r="S15" s="438"/>
      <c r="T15" s="438"/>
      <c r="U15" s="441"/>
      <c r="V15" s="438"/>
      <c r="W15" s="426"/>
    </row>
    <row r="16" spans="1:23" s="53" customFormat="1" x14ac:dyDescent="0.25">
      <c r="A16" s="797" t="s">
        <v>171</v>
      </c>
      <c r="B16" s="798"/>
      <c r="C16" s="798"/>
      <c r="D16" s="798"/>
      <c r="E16" s="798"/>
      <c r="F16" s="805"/>
      <c r="G16" s="805"/>
      <c r="H16" s="628"/>
      <c r="I16" s="395"/>
      <c r="J16" s="395"/>
      <c r="K16" s="395"/>
      <c r="L16" s="395"/>
      <c r="M16" s="94"/>
      <c r="N16" s="94"/>
      <c r="O16" s="94"/>
      <c r="P16" s="649"/>
      <c r="Q16" s="44"/>
      <c r="R16" s="44"/>
      <c r="S16" s="419"/>
      <c r="T16" s="419"/>
      <c r="U16" s="420"/>
      <c r="V16" s="419"/>
      <c r="W16" s="54"/>
    </row>
    <row r="17" spans="1:23" s="53" customFormat="1" x14ac:dyDescent="0.25">
      <c r="A17" s="797" t="s">
        <v>172</v>
      </c>
      <c r="B17" s="798"/>
      <c r="C17" s="798"/>
      <c r="D17" s="798"/>
      <c r="E17" s="798"/>
      <c r="F17" s="805"/>
      <c r="G17" s="805"/>
      <c r="H17" s="628"/>
      <c r="I17" s="395"/>
      <c r="J17" s="395"/>
      <c r="K17" s="395"/>
      <c r="L17" s="395"/>
      <c r="M17" s="94"/>
      <c r="N17" s="94"/>
      <c r="O17" s="94"/>
      <c r="P17" s="649"/>
      <c r="Q17" s="44"/>
      <c r="R17" s="44"/>
      <c r="S17" s="419"/>
      <c r="T17" s="419"/>
      <c r="U17" s="420"/>
      <c r="V17" s="419"/>
      <c r="W17" s="54"/>
    </row>
    <row r="18" spans="1:23" s="53" customFormat="1" x14ac:dyDescent="0.25">
      <c r="A18" s="797" t="s">
        <v>178</v>
      </c>
      <c r="B18" s="798"/>
      <c r="C18" s="798"/>
      <c r="D18" s="798"/>
      <c r="E18" s="798"/>
      <c r="F18" s="632"/>
      <c r="G18" s="626"/>
      <c r="H18" s="626"/>
      <c r="I18" s="395"/>
      <c r="J18" s="395"/>
      <c r="K18" s="395"/>
      <c r="L18" s="395"/>
      <c r="M18" s="94"/>
      <c r="N18" s="94"/>
      <c r="O18" s="94"/>
      <c r="P18" s="649"/>
      <c r="Q18" s="44"/>
      <c r="R18" s="44"/>
      <c r="S18" s="419"/>
      <c r="T18" s="419"/>
      <c r="U18" s="420"/>
      <c r="V18" s="419"/>
      <c r="W18" s="54"/>
    </row>
    <row r="19" spans="1:23" s="53" customFormat="1" x14ac:dyDescent="0.25">
      <c r="A19" s="797" t="s">
        <v>44</v>
      </c>
      <c r="B19" s="798"/>
      <c r="C19" s="798"/>
      <c r="D19" s="798"/>
      <c r="E19" s="798"/>
      <c r="F19" s="800" t="str">
        <f>D2</f>
        <v/>
      </c>
      <c r="G19" s="800"/>
      <c r="H19" s="800"/>
      <c r="I19" s="312"/>
      <c r="J19" s="312"/>
      <c r="K19" s="312"/>
      <c r="L19" s="312"/>
      <c r="M19" s="94"/>
      <c r="N19" s="94"/>
      <c r="O19" s="94"/>
      <c r="P19" s="649"/>
      <c r="Q19" s="44"/>
      <c r="R19" s="44"/>
      <c r="S19" s="419"/>
      <c r="T19" s="419"/>
      <c r="U19" s="420"/>
      <c r="V19" s="419"/>
      <c r="W19" s="54"/>
    </row>
    <row r="20" spans="1:23" s="53" customFormat="1" x14ac:dyDescent="0.25">
      <c r="A20" s="797" t="s">
        <v>173</v>
      </c>
      <c r="B20" s="798"/>
      <c r="C20" s="798"/>
      <c r="D20" s="798"/>
      <c r="E20" s="798"/>
      <c r="F20" s="801"/>
      <c r="G20" s="801"/>
      <c r="H20" s="626"/>
      <c r="I20" s="395"/>
      <c r="J20" s="395"/>
      <c r="K20" s="395"/>
      <c r="L20" s="395"/>
      <c r="M20" s="94"/>
      <c r="N20" s="94"/>
      <c r="O20" s="94"/>
      <c r="P20" s="649"/>
      <c r="Q20" s="44"/>
      <c r="R20" s="44"/>
      <c r="S20" s="419"/>
      <c r="T20" s="419"/>
      <c r="U20" s="420"/>
      <c r="V20" s="419"/>
      <c r="W20" s="54"/>
    </row>
    <row r="21" spans="1:23" s="53" customFormat="1" x14ac:dyDescent="0.25">
      <c r="A21" s="9"/>
      <c r="B21" s="1"/>
      <c r="C21" s="1"/>
      <c r="D21" s="1"/>
      <c r="E21" s="396"/>
      <c r="F21" s="94"/>
      <c r="G21" s="94"/>
      <c r="H21" s="94"/>
      <c r="I21" s="94"/>
      <c r="J21" s="94"/>
      <c r="K21" s="94"/>
      <c r="L21" s="94"/>
      <c r="M21" s="94"/>
      <c r="N21" s="94"/>
      <c r="O21" s="94"/>
      <c r="P21" s="649"/>
      <c r="Q21" s="44"/>
      <c r="R21" s="44"/>
      <c r="S21" s="419"/>
      <c r="T21" s="419"/>
      <c r="U21" s="420"/>
      <c r="V21" s="419"/>
      <c r="W21" s="54"/>
    </row>
    <row r="22" spans="1:23" s="53" customFormat="1" x14ac:dyDescent="0.25">
      <c r="A22" s="9"/>
      <c r="B22" s="1"/>
      <c r="C22" s="1"/>
      <c r="D22" s="1"/>
      <c r="E22" s="396"/>
      <c r="F22" s="94"/>
      <c r="G22" s="94"/>
      <c r="H22" s="94"/>
      <c r="I22" s="94"/>
      <c r="J22" s="94"/>
      <c r="K22" s="94"/>
      <c r="L22" s="94"/>
      <c r="M22" s="94"/>
      <c r="N22" s="94"/>
      <c r="O22" s="94"/>
      <c r="P22" s="649"/>
      <c r="Q22" s="44"/>
      <c r="R22" s="44"/>
      <c r="S22" s="419"/>
      <c r="T22" s="419"/>
      <c r="U22" s="420"/>
      <c r="V22" s="419"/>
      <c r="W22" s="54"/>
    </row>
    <row r="23" spans="1:23" s="33" customFormat="1" ht="13.5" customHeight="1" thickBot="1" x14ac:dyDescent="0.3">
      <c r="A23" s="447"/>
      <c r="B23" s="442"/>
      <c r="C23" s="596"/>
      <c r="D23" s="596"/>
      <c r="E23" s="449"/>
      <c r="F23" s="442"/>
      <c r="G23" s="443"/>
      <c r="H23" s="596"/>
      <c r="I23" s="596"/>
      <c r="J23" s="443"/>
      <c r="K23" s="443"/>
      <c r="L23" s="442"/>
      <c r="M23" s="443"/>
      <c r="N23" s="443"/>
      <c r="O23" s="443"/>
      <c r="P23" s="445"/>
      <c r="Q23" s="599"/>
      <c r="R23" s="599"/>
      <c r="S23" s="597"/>
      <c r="T23" s="597"/>
      <c r="U23" s="597"/>
      <c r="V23" s="597"/>
      <c r="W23" s="446"/>
    </row>
    <row r="24" spans="1:23" s="435" customFormat="1" ht="92.4" x14ac:dyDescent="0.25">
      <c r="A24" s="633" t="s">
        <v>118</v>
      </c>
      <c r="B24" s="634" t="s">
        <v>31</v>
      </c>
      <c r="C24" s="634" t="s">
        <v>226</v>
      </c>
      <c r="D24" s="634" t="s">
        <v>227</v>
      </c>
      <c r="E24" s="634" t="s">
        <v>323</v>
      </c>
      <c r="F24" s="634" t="s">
        <v>228</v>
      </c>
      <c r="G24" s="634" t="s">
        <v>229</v>
      </c>
      <c r="H24" s="634" t="s">
        <v>177</v>
      </c>
      <c r="I24" s="634" t="s">
        <v>219</v>
      </c>
      <c r="J24" s="634" t="s">
        <v>218</v>
      </c>
      <c r="K24" s="634" t="s">
        <v>319</v>
      </c>
      <c r="L24" s="634" t="s">
        <v>176</v>
      </c>
      <c r="M24" s="634" t="s">
        <v>221</v>
      </c>
      <c r="N24" s="634" t="s">
        <v>222</v>
      </c>
      <c r="O24" s="635" t="s">
        <v>223</v>
      </c>
      <c r="P24" s="636" t="s">
        <v>28</v>
      </c>
    </row>
    <row r="25" spans="1:23" s="33" customFormat="1" x14ac:dyDescent="0.25">
      <c r="A25" s="600"/>
      <c r="B25" s="454"/>
      <c r="C25" s="638"/>
      <c r="D25" s="570"/>
      <c r="E25" s="454"/>
      <c r="F25" s="569"/>
      <c r="G25" s="570"/>
      <c r="H25" s="571"/>
      <c r="I25" s="457"/>
      <c r="J25" s="595"/>
      <c r="K25" s="608"/>
      <c r="L25" s="573" t="str">
        <f>IF(J25="","",IF(J25="Completely Removed","N/A","INPUT NEEDED"))</f>
        <v/>
      </c>
      <c r="M25" s="574"/>
      <c r="N25" s="574"/>
      <c r="O25" s="622"/>
      <c r="P25" s="661"/>
    </row>
    <row r="26" spans="1:23" s="33" customFormat="1" x14ac:dyDescent="0.25">
      <c r="A26" s="601"/>
      <c r="B26" s="455"/>
      <c r="C26" s="576"/>
      <c r="D26" s="577"/>
      <c r="E26" s="455"/>
      <c r="F26" s="576"/>
      <c r="G26" s="577"/>
      <c r="H26" s="456"/>
      <c r="I26" s="456"/>
      <c r="J26" s="595"/>
      <c r="K26" s="608"/>
      <c r="L26" s="573" t="str">
        <f t="shared" ref="L26:L62" si="0">IF(J26="","",IF(J26="Completely Removed","N/A","INPUT NEEDED"))</f>
        <v/>
      </c>
      <c r="M26" s="574"/>
      <c r="N26" s="574"/>
      <c r="O26" s="622"/>
      <c r="P26" s="661"/>
    </row>
    <row r="27" spans="1:23" s="33" customFormat="1" x14ac:dyDescent="0.25">
      <c r="A27" s="601"/>
      <c r="B27" s="455"/>
      <c r="C27" s="576"/>
      <c r="D27" s="577"/>
      <c r="E27" s="455"/>
      <c r="F27" s="576"/>
      <c r="G27" s="577"/>
      <c r="H27" s="456"/>
      <c r="I27" s="456"/>
      <c r="J27" s="595"/>
      <c r="K27" s="573"/>
      <c r="L27" s="573" t="str">
        <f t="shared" si="0"/>
        <v/>
      </c>
      <c r="M27" s="574"/>
      <c r="N27" s="574"/>
      <c r="O27" s="622"/>
      <c r="P27" s="661"/>
    </row>
    <row r="28" spans="1:23" s="33" customFormat="1" x14ac:dyDescent="0.25">
      <c r="A28" s="601"/>
      <c r="B28" s="455"/>
      <c r="C28" s="576"/>
      <c r="D28" s="577"/>
      <c r="E28" s="455"/>
      <c r="F28" s="576"/>
      <c r="G28" s="577"/>
      <c r="H28" s="456"/>
      <c r="I28" s="456"/>
      <c r="J28" s="595"/>
      <c r="K28" s="573"/>
      <c r="L28" s="573" t="str">
        <f t="shared" si="0"/>
        <v/>
      </c>
      <c r="M28" s="574"/>
      <c r="N28" s="574"/>
      <c r="O28" s="622"/>
      <c r="P28" s="661"/>
    </row>
    <row r="29" spans="1:23" s="33" customFormat="1" x14ac:dyDescent="0.25">
      <c r="A29" s="601"/>
      <c r="B29" s="455"/>
      <c r="C29" s="576"/>
      <c r="D29" s="577"/>
      <c r="E29" s="455"/>
      <c r="F29" s="576"/>
      <c r="G29" s="577"/>
      <c r="H29" s="456"/>
      <c r="I29" s="456"/>
      <c r="J29" s="595"/>
      <c r="K29" s="573"/>
      <c r="L29" s="573" t="str">
        <f t="shared" si="0"/>
        <v/>
      </c>
      <c r="M29" s="574"/>
      <c r="N29" s="574"/>
      <c r="O29" s="622"/>
      <c r="P29" s="661"/>
    </row>
    <row r="30" spans="1:23" s="33" customFormat="1" x14ac:dyDescent="0.25">
      <c r="A30" s="601"/>
      <c r="B30" s="455"/>
      <c r="C30" s="576"/>
      <c r="D30" s="577"/>
      <c r="E30" s="455"/>
      <c r="F30" s="576"/>
      <c r="G30" s="577"/>
      <c r="H30" s="456"/>
      <c r="I30" s="456"/>
      <c r="J30" s="595"/>
      <c r="K30" s="573"/>
      <c r="L30" s="573" t="str">
        <f t="shared" si="0"/>
        <v/>
      </c>
      <c r="M30" s="574"/>
      <c r="N30" s="574"/>
      <c r="O30" s="622"/>
      <c r="P30" s="661"/>
    </row>
    <row r="31" spans="1:23" s="33" customFormat="1" x14ac:dyDescent="0.25">
      <c r="A31" s="601"/>
      <c r="B31" s="455"/>
      <c r="C31" s="576"/>
      <c r="D31" s="577"/>
      <c r="E31" s="455"/>
      <c r="F31" s="576"/>
      <c r="G31" s="577"/>
      <c r="H31" s="456"/>
      <c r="I31" s="456"/>
      <c r="J31" s="595"/>
      <c r="K31" s="573"/>
      <c r="L31" s="573" t="str">
        <f t="shared" si="0"/>
        <v/>
      </c>
      <c r="M31" s="574"/>
      <c r="N31" s="574"/>
      <c r="O31" s="622"/>
      <c r="P31" s="661"/>
    </row>
    <row r="32" spans="1:23" s="33" customFormat="1" x14ac:dyDescent="0.25">
      <c r="A32" s="601"/>
      <c r="B32" s="455"/>
      <c r="C32" s="576"/>
      <c r="D32" s="577"/>
      <c r="E32" s="455"/>
      <c r="F32" s="576"/>
      <c r="G32" s="577"/>
      <c r="H32" s="456"/>
      <c r="I32" s="456"/>
      <c r="J32" s="595"/>
      <c r="K32" s="573"/>
      <c r="L32" s="573" t="str">
        <f t="shared" si="0"/>
        <v/>
      </c>
      <c r="M32" s="574"/>
      <c r="N32" s="574"/>
      <c r="O32" s="622"/>
      <c r="P32" s="661"/>
    </row>
    <row r="33" spans="1:16" s="33" customFormat="1" x14ac:dyDescent="0.25">
      <c r="A33" s="601"/>
      <c r="B33" s="455"/>
      <c r="C33" s="576"/>
      <c r="D33" s="577"/>
      <c r="E33" s="455"/>
      <c r="F33" s="576"/>
      <c r="G33" s="577"/>
      <c r="H33" s="456"/>
      <c r="I33" s="456"/>
      <c r="J33" s="595"/>
      <c r="K33" s="573"/>
      <c r="L33" s="573" t="str">
        <f t="shared" si="0"/>
        <v/>
      </c>
      <c r="M33" s="574"/>
      <c r="N33" s="574"/>
      <c r="O33" s="622"/>
      <c r="P33" s="661"/>
    </row>
    <row r="34" spans="1:16" s="33" customFormat="1" x14ac:dyDescent="0.25">
      <c r="A34" s="601"/>
      <c r="B34" s="455"/>
      <c r="C34" s="576"/>
      <c r="D34" s="577"/>
      <c r="E34" s="455"/>
      <c r="F34" s="576"/>
      <c r="G34" s="577"/>
      <c r="H34" s="456"/>
      <c r="I34" s="456"/>
      <c r="J34" s="595"/>
      <c r="K34" s="573"/>
      <c r="L34" s="573" t="str">
        <f t="shared" si="0"/>
        <v/>
      </c>
      <c r="M34" s="574"/>
      <c r="N34" s="574"/>
      <c r="O34" s="622"/>
      <c r="P34" s="661"/>
    </row>
    <row r="35" spans="1:16" s="33" customFormat="1" x14ac:dyDescent="0.25">
      <c r="A35" s="601"/>
      <c r="B35" s="455"/>
      <c r="C35" s="576"/>
      <c r="D35" s="577"/>
      <c r="E35" s="455"/>
      <c r="F35" s="576"/>
      <c r="G35" s="577"/>
      <c r="H35" s="456"/>
      <c r="I35" s="456"/>
      <c r="J35" s="595"/>
      <c r="K35" s="573"/>
      <c r="L35" s="573" t="str">
        <f t="shared" si="0"/>
        <v/>
      </c>
      <c r="M35" s="574"/>
      <c r="N35" s="574"/>
      <c r="O35" s="622"/>
      <c r="P35" s="661"/>
    </row>
    <row r="36" spans="1:16" s="33" customFormat="1" x14ac:dyDescent="0.25">
      <c r="A36" s="601"/>
      <c r="B36" s="455"/>
      <c r="C36" s="576"/>
      <c r="D36" s="577"/>
      <c r="E36" s="455"/>
      <c r="F36" s="576"/>
      <c r="G36" s="577"/>
      <c r="H36" s="456"/>
      <c r="I36" s="456"/>
      <c r="J36" s="595"/>
      <c r="K36" s="573"/>
      <c r="L36" s="573" t="str">
        <f t="shared" si="0"/>
        <v/>
      </c>
      <c r="M36" s="574"/>
      <c r="N36" s="574"/>
      <c r="O36" s="622"/>
      <c r="P36" s="661"/>
    </row>
    <row r="37" spans="1:16" s="33" customFormat="1" x14ac:dyDescent="0.25">
      <c r="A37" s="601"/>
      <c r="B37" s="455"/>
      <c r="C37" s="576"/>
      <c r="D37" s="577"/>
      <c r="E37" s="455"/>
      <c r="F37" s="576"/>
      <c r="G37" s="577"/>
      <c r="H37" s="456"/>
      <c r="I37" s="456"/>
      <c r="J37" s="595"/>
      <c r="K37" s="573"/>
      <c r="L37" s="573" t="str">
        <f t="shared" si="0"/>
        <v/>
      </c>
      <c r="M37" s="574"/>
      <c r="N37" s="574"/>
      <c r="O37" s="622"/>
      <c r="P37" s="661"/>
    </row>
    <row r="38" spans="1:16" s="33" customFormat="1" x14ac:dyDescent="0.25">
      <c r="A38" s="601"/>
      <c r="B38" s="455"/>
      <c r="C38" s="576"/>
      <c r="D38" s="577"/>
      <c r="E38" s="455"/>
      <c r="F38" s="576"/>
      <c r="G38" s="577"/>
      <c r="H38" s="456"/>
      <c r="I38" s="456"/>
      <c r="J38" s="595"/>
      <c r="K38" s="573"/>
      <c r="L38" s="573" t="str">
        <f t="shared" si="0"/>
        <v/>
      </c>
      <c r="M38" s="574"/>
      <c r="N38" s="574"/>
      <c r="O38" s="622"/>
      <c r="P38" s="661"/>
    </row>
    <row r="39" spans="1:16" s="33" customFormat="1" x14ac:dyDescent="0.25">
      <c r="A39" s="601"/>
      <c r="B39" s="455"/>
      <c r="C39" s="576"/>
      <c r="D39" s="577"/>
      <c r="E39" s="455"/>
      <c r="F39" s="576"/>
      <c r="G39" s="577"/>
      <c r="H39" s="456"/>
      <c r="I39" s="456"/>
      <c r="J39" s="595"/>
      <c r="K39" s="573"/>
      <c r="L39" s="573" t="str">
        <f t="shared" si="0"/>
        <v/>
      </c>
      <c r="M39" s="574"/>
      <c r="N39" s="574"/>
      <c r="O39" s="622"/>
      <c r="P39" s="661"/>
    </row>
    <row r="40" spans="1:16" s="33" customFormat="1" x14ac:dyDescent="0.25">
      <c r="A40" s="601"/>
      <c r="B40" s="455"/>
      <c r="C40" s="576"/>
      <c r="D40" s="577"/>
      <c r="E40" s="455"/>
      <c r="F40" s="576"/>
      <c r="G40" s="577"/>
      <c r="H40" s="456"/>
      <c r="I40" s="456"/>
      <c r="J40" s="595"/>
      <c r="K40" s="573"/>
      <c r="L40" s="573" t="str">
        <f t="shared" si="0"/>
        <v/>
      </c>
      <c r="M40" s="574"/>
      <c r="N40" s="574"/>
      <c r="O40" s="622"/>
      <c r="P40" s="661"/>
    </row>
    <row r="41" spans="1:16" s="33" customFormat="1" x14ac:dyDescent="0.25">
      <c r="A41" s="601"/>
      <c r="B41" s="455"/>
      <c r="C41" s="576"/>
      <c r="D41" s="577"/>
      <c r="E41" s="455"/>
      <c r="F41" s="576"/>
      <c r="G41" s="577"/>
      <c r="H41" s="456"/>
      <c r="I41" s="456"/>
      <c r="J41" s="595"/>
      <c r="K41" s="573"/>
      <c r="L41" s="573" t="str">
        <f t="shared" si="0"/>
        <v/>
      </c>
      <c r="M41" s="574"/>
      <c r="N41" s="574"/>
      <c r="O41" s="622"/>
      <c r="P41" s="661"/>
    </row>
    <row r="42" spans="1:16" s="33" customFormat="1" x14ac:dyDescent="0.25">
      <c r="A42" s="601"/>
      <c r="B42" s="455"/>
      <c r="C42" s="576"/>
      <c r="D42" s="577"/>
      <c r="E42" s="455"/>
      <c r="F42" s="576"/>
      <c r="G42" s="577"/>
      <c r="H42" s="456"/>
      <c r="I42" s="456"/>
      <c r="J42" s="595"/>
      <c r="K42" s="573"/>
      <c r="L42" s="573" t="str">
        <f t="shared" si="0"/>
        <v/>
      </c>
      <c r="M42" s="574"/>
      <c r="N42" s="574"/>
      <c r="O42" s="622"/>
      <c r="P42" s="661"/>
    </row>
    <row r="43" spans="1:16" s="33" customFormat="1" x14ac:dyDescent="0.25">
      <c r="A43" s="601"/>
      <c r="B43" s="455"/>
      <c r="C43" s="576"/>
      <c r="D43" s="577"/>
      <c r="E43" s="455"/>
      <c r="F43" s="576"/>
      <c r="G43" s="577"/>
      <c r="H43" s="456"/>
      <c r="I43" s="456"/>
      <c r="J43" s="595"/>
      <c r="K43" s="573"/>
      <c r="L43" s="573" t="str">
        <f t="shared" si="0"/>
        <v/>
      </c>
      <c r="M43" s="574"/>
      <c r="N43" s="574"/>
      <c r="O43" s="622"/>
      <c r="P43" s="661"/>
    </row>
    <row r="44" spans="1:16" s="33" customFormat="1" x14ac:dyDescent="0.25">
      <c r="A44" s="601"/>
      <c r="B44" s="455"/>
      <c r="C44" s="576"/>
      <c r="D44" s="577"/>
      <c r="E44" s="455"/>
      <c r="F44" s="576"/>
      <c r="G44" s="577"/>
      <c r="H44" s="456"/>
      <c r="I44" s="456"/>
      <c r="J44" s="595"/>
      <c r="K44" s="573"/>
      <c r="L44" s="573" t="str">
        <f t="shared" si="0"/>
        <v/>
      </c>
      <c r="M44" s="574"/>
      <c r="N44" s="574"/>
      <c r="O44" s="622"/>
      <c r="P44" s="661"/>
    </row>
    <row r="45" spans="1:16" s="33" customFormat="1" x14ac:dyDescent="0.25">
      <c r="A45" s="601"/>
      <c r="B45" s="455"/>
      <c r="C45" s="576"/>
      <c r="D45" s="577"/>
      <c r="E45" s="455"/>
      <c r="F45" s="576"/>
      <c r="G45" s="577"/>
      <c r="H45" s="456"/>
      <c r="I45" s="456"/>
      <c r="J45" s="595"/>
      <c r="K45" s="573"/>
      <c r="L45" s="573" t="str">
        <f t="shared" si="0"/>
        <v/>
      </c>
      <c r="M45" s="574"/>
      <c r="N45" s="574"/>
      <c r="O45" s="622"/>
      <c r="P45" s="661"/>
    </row>
    <row r="46" spans="1:16" s="33" customFormat="1" x14ac:dyDescent="0.25">
      <c r="A46" s="601"/>
      <c r="B46" s="455"/>
      <c r="C46" s="576"/>
      <c r="D46" s="577"/>
      <c r="E46" s="455"/>
      <c r="F46" s="576"/>
      <c r="G46" s="577"/>
      <c r="H46" s="456"/>
      <c r="I46" s="456"/>
      <c r="J46" s="595"/>
      <c r="K46" s="573"/>
      <c r="L46" s="573" t="str">
        <f t="shared" si="0"/>
        <v/>
      </c>
      <c r="M46" s="574"/>
      <c r="N46" s="574"/>
      <c r="O46" s="622"/>
      <c r="P46" s="661"/>
    </row>
    <row r="47" spans="1:16" s="33" customFormat="1" x14ac:dyDescent="0.25">
      <c r="A47" s="601"/>
      <c r="B47" s="455"/>
      <c r="C47" s="576"/>
      <c r="D47" s="577"/>
      <c r="E47" s="455"/>
      <c r="F47" s="576"/>
      <c r="G47" s="577"/>
      <c r="H47" s="456"/>
      <c r="I47" s="456"/>
      <c r="J47" s="595"/>
      <c r="K47" s="573"/>
      <c r="L47" s="573" t="str">
        <f t="shared" si="0"/>
        <v/>
      </c>
      <c r="M47" s="574"/>
      <c r="N47" s="574"/>
      <c r="O47" s="622"/>
      <c r="P47" s="661"/>
    </row>
    <row r="48" spans="1:16" s="33" customFormat="1" x14ac:dyDescent="0.25">
      <c r="A48" s="601"/>
      <c r="B48" s="455"/>
      <c r="C48" s="576"/>
      <c r="D48" s="577"/>
      <c r="E48" s="455"/>
      <c r="F48" s="576"/>
      <c r="G48" s="577"/>
      <c r="H48" s="456"/>
      <c r="I48" s="456"/>
      <c r="J48" s="595"/>
      <c r="K48" s="573"/>
      <c r="L48" s="573" t="str">
        <f t="shared" si="0"/>
        <v/>
      </c>
      <c r="M48" s="574"/>
      <c r="N48" s="574"/>
      <c r="O48" s="622"/>
      <c r="P48" s="661"/>
    </row>
    <row r="49" spans="1:24" s="33" customFormat="1" x14ac:dyDescent="0.25">
      <c r="A49" s="601"/>
      <c r="B49" s="455"/>
      <c r="C49" s="576"/>
      <c r="D49" s="577"/>
      <c r="E49" s="455"/>
      <c r="F49" s="576"/>
      <c r="G49" s="577"/>
      <c r="H49" s="456"/>
      <c r="I49" s="456"/>
      <c r="J49" s="595"/>
      <c r="K49" s="573"/>
      <c r="L49" s="573" t="str">
        <f t="shared" si="0"/>
        <v/>
      </c>
      <c r="M49" s="574"/>
      <c r="N49" s="574"/>
      <c r="O49" s="622"/>
      <c r="P49" s="661"/>
    </row>
    <row r="50" spans="1:24" s="33" customFormat="1" x14ac:dyDescent="0.25">
      <c r="A50" s="601"/>
      <c r="B50" s="455"/>
      <c r="C50" s="576"/>
      <c r="D50" s="577"/>
      <c r="E50" s="455"/>
      <c r="F50" s="576"/>
      <c r="G50" s="577"/>
      <c r="H50" s="456"/>
      <c r="I50" s="456"/>
      <c r="J50" s="595"/>
      <c r="K50" s="573"/>
      <c r="L50" s="573" t="str">
        <f t="shared" si="0"/>
        <v/>
      </c>
      <c r="M50" s="574"/>
      <c r="N50" s="574"/>
      <c r="O50" s="622"/>
      <c r="P50" s="661"/>
    </row>
    <row r="51" spans="1:24" s="33" customFormat="1" x14ac:dyDescent="0.25">
      <c r="A51" s="601"/>
      <c r="B51" s="455"/>
      <c r="C51" s="576"/>
      <c r="D51" s="577"/>
      <c r="E51" s="455"/>
      <c r="F51" s="576"/>
      <c r="G51" s="577"/>
      <c r="H51" s="456"/>
      <c r="I51" s="456"/>
      <c r="J51" s="595"/>
      <c r="K51" s="573"/>
      <c r="L51" s="573" t="str">
        <f t="shared" si="0"/>
        <v/>
      </c>
      <c r="M51" s="574"/>
      <c r="N51" s="574"/>
      <c r="O51" s="622"/>
      <c r="P51" s="661"/>
    </row>
    <row r="52" spans="1:24" s="33" customFormat="1" x14ac:dyDescent="0.25">
      <c r="A52" s="601"/>
      <c r="B52" s="455"/>
      <c r="C52" s="576"/>
      <c r="D52" s="577"/>
      <c r="E52" s="455"/>
      <c r="F52" s="576"/>
      <c r="G52" s="577"/>
      <c r="H52" s="456"/>
      <c r="I52" s="456"/>
      <c r="J52" s="595"/>
      <c r="K52" s="573"/>
      <c r="L52" s="573" t="str">
        <f t="shared" si="0"/>
        <v/>
      </c>
      <c r="M52" s="574"/>
      <c r="N52" s="574"/>
      <c r="O52" s="622"/>
      <c r="P52" s="661"/>
    </row>
    <row r="53" spans="1:24" s="33" customFormat="1" x14ac:dyDescent="0.25">
      <c r="A53" s="601"/>
      <c r="B53" s="455"/>
      <c r="C53" s="576"/>
      <c r="D53" s="577"/>
      <c r="E53" s="455"/>
      <c r="F53" s="576"/>
      <c r="G53" s="577"/>
      <c r="H53" s="456"/>
      <c r="I53" s="456"/>
      <c r="J53" s="595"/>
      <c r="K53" s="573"/>
      <c r="L53" s="573" t="str">
        <f t="shared" si="0"/>
        <v/>
      </c>
      <c r="M53" s="574"/>
      <c r="N53" s="574"/>
      <c r="O53" s="622"/>
      <c r="P53" s="661"/>
    </row>
    <row r="54" spans="1:24" s="33" customFormat="1" x14ac:dyDescent="0.25">
      <c r="A54" s="601"/>
      <c r="B54" s="455"/>
      <c r="C54" s="576"/>
      <c r="D54" s="577"/>
      <c r="E54" s="455"/>
      <c r="F54" s="576"/>
      <c r="G54" s="577"/>
      <c r="H54" s="456"/>
      <c r="I54" s="456"/>
      <c r="J54" s="595"/>
      <c r="K54" s="573"/>
      <c r="L54" s="573" t="str">
        <f t="shared" si="0"/>
        <v/>
      </c>
      <c r="M54" s="574"/>
      <c r="N54" s="574"/>
      <c r="O54" s="622"/>
      <c r="P54" s="661"/>
    </row>
    <row r="55" spans="1:24" s="33" customFormat="1" x14ac:dyDescent="0.25">
      <c r="A55" s="601"/>
      <c r="B55" s="455"/>
      <c r="C55" s="576"/>
      <c r="D55" s="577"/>
      <c r="E55" s="455"/>
      <c r="F55" s="576"/>
      <c r="G55" s="577"/>
      <c r="H55" s="456"/>
      <c r="I55" s="456"/>
      <c r="J55" s="595"/>
      <c r="K55" s="573"/>
      <c r="L55" s="573" t="str">
        <f t="shared" si="0"/>
        <v/>
      </c>
      <c r="M55" s="574"/>
      <c r="N55" s="574"/>
      <c r="O55" s="622"/>
      <c r="P55" s="661"/>
    </row>
    <row r="56" spans="1:24" s="33" customFormat="1" x14ac:dyDescent="0.25">
      <c r="A56" s="601"/>
      <c r="B56" s="455"/>
      <c r="C56" s="576"/>
      <c r="D56" s="577"/>
      <c r="E56" s="455"/>
      <c r="F56" s="576"/>
      <c r="G56" s="577"/>
      <c r="H56" s="456"/>
      <c r="I56" s="456"/>
      <c r="J56" s="595"/>
      <c r="K56" s="573"/>
      <c r="L56" s="573" t="str">
        <f t="shared" si="0"/>
        <v/>
      </c>
      <c r="M56" s="574"/>
      <c r="N56" s="574"/>
      <c r="O56" s="622"/>
      <c r="P56" s="661"/>
    </row>
    <row r="57" spans="1:24" s="33" customFormat="1" x14ac:dyDescent="0.25">
      <c r="A57" s="601"/>
      <c r="B57" s="455"/>
      <c r="C57" s="576"/>
      <c r="D57" s="577"/>
      <c r="E57" s="455"/>
      <c r="F57" s="576"/>
      <c r="G57" s="577"/>
      <c r="H57" s="456"/>
      <c r="I57" s="456"/>
      <c r="J57" s="595"/>
      <c r="K57" s="573"/>
      <c r="L57" s="573" t="str">
        <f t="shared" si="0"/>
        <v/>
      </c>
      <c r="M57" s="574"/>
      <c r="N57" s="574"/>
      <c r="O57" s="622"/>
      <c r="P57" s="661"/>
    </row>
    <row r="58" spans="1:24" s="33" customFormat="1" x14ac:dyDescent="0.25">
      <c r="A58" s="601"/>
      <c r="B58" s="455"/>
      <c r="C58" s="576"/>
      <c r="D58" s="577"/>
      <c r="E58" s="455"/>
      <c r="F58" s="576"/>
      <c r="G58" s="577"/>
      <c r="H58" s="456"/>
      <c r="I58" s="456"/>
      <c r="J58" s="595"/>
      <c r="K58" s="573"/>
      <c r="L58" s="573" t="str">
        <f t="shared" si="0"/>
        <v/>
      </c>
      <c r="M58" s="574"/>
      <c r="N58" s="574"/>
      <c r="O58" s="622"/>
      <c r="P58" s="661"/>
    </row>
    <row r="59" spans="1:24" s="33" customFormat="1" x14ac:dyDescent="0.25">
      <c r="A59" s="601"/>
      <c r="B59" s="455"/>
      <c r="C59" s="576"/>
      <c r="D59" s="577"/>
      <c r="E59" s="455"/>
      <c r="F59" s="576"/>
      <c r="G59" s="577"/>
      <c r="H59" s="456"/>
      <c r="I59" s="456"/>
      <c r="J59" s="595"/>
      <c r="K59" s="573"/>
      <c r="L59" s="573" t="str">
        <f t="shared" si="0"/>
        <v/>
      </c>
      <c r="M59" s="574"/>
      <c r="N59" s="574"/>
      <c r="O59" s="622"/>
      <c r="P59" s="661"/>
    </row>
    <row r="60" spans="1:24" s="33" customFormat="1" x14ac:dyDescent="0.25">
      <c r="A60" s="601"/>
      <c r="B60" s="455"/>
      <c r="C60" s="576"/>
      <c r="D60" s="577"/>
      <c r="E60" s="455"/>
      <c r="F60" s="576"/>
      <c r="G60" s="577"/>
      <c r="H60" s="456"/>
      <c r="I60" s="456"/>
      <c r="J60" s="595"/>
      <c r="K60" s="573"/>
      <c r="L60" s="573" t="str">
        <f t="shared" si="0"/>
        <v/>
      </c>
      <c r="M60" s="574"/>
      <c r="N60" s="574"/>
      <c r="O60" s="622"/>
      <c r="P60" s="661"/>
    </row>
    <row r="61" spans="1:24" s="33" customFormat="1" x14ac:dyDescent="0.25">
      <c r="A61" s="601"/>
      <c r="B61" s="455"/>
      <c r="C61" s="576"/>
      <c r="D61" s="577"/>
      <c r="E61" s="455"/>
      <c r="F61" s="576"/>
      <c r="G61" s="577"/>
      <c r="H61" s="456"/>
      <c r="I61" s="456"/>
      <c r="J61" s="595"/>
      <c r="K61" s="573"/>
      <c r="L61" s="573" t="str">
        <f t="shared" si="0"/>
        <v/>
      </c>
      <c r="M61" s="574"/>
      <c r="N61" s="574"/>
      <c r="O61" s="622"/>
      <c r="P61" s="661"/>
    </row>
    <row r="62" spans="1:24" s="33" customFormat="1" ht="13.8" thickBot="1" x14ac:dyDescent="0.3">
      <c r="A62" s="602"/>
      <c r="B62" s="603"/>
      <c r="C62" s="640"/>
      <c r="D62" s="641"/>
      <c r="E62" s="603"/>
      <c r="F62" s="640"/>
      <c r="G62" s="641"/>
      <c r="H62" s="604"/>
      <c r="I62" s="604"/>
      <c r="J62" s="605"/>
      <c r="K62" s="606"/>
      <c r="L62" s="606" t="str">
        <f t="shared" si="0"/>
        <v/>
      </c>
      <c r="M62" s="607"/>
      <c r="N62" s="607"/>
      <c r="O62" s="623"/>
      <c r="P62" s="662"/>
    </row>
    <row r="63" spans="1:24" s="37" customFormat="1" x14ac:dyDescent="0.25">
      <c r="A63" s="436"/>
      <c r="B63" s="436"/>
      <c r="C63" s="434"/>
      <c r="D63" s="434"/>
      <c r="E63" s="36"/>
      <c r="F63" s="437"/>
      <c r="G63" s="437"/>
      <c r="H63" s="437"/>
      <c r="I63" s="437"/>
      <c r="J63" s="437"/>
      <c r="K63" s="437"/>
      <c r="L63" s="437"/>
      <c r="M63" s="437"/>
      <c r="N63" s="437"/>
      <c r="O63" s="437"/>
      <c r="P63" s="437"/>
      <c r="Q63" s="437"/>
      <c r="R63" s="437"/>
      <c r="S63" s="437"/>
      <c r="T63" s="437"/>
      <c r="U63" s="437"/>
    </row>
    <row r="64" spans="1:24" x14ac:dyDescent="0.25">
      <c r="A64" s="399" t="s">
        <v>240</v>
      </c>
      <c r="B64" s="400"/>
      <c r="C64" s="400"/>
      <c r="D64" s="400"/>
      <c r="E64" s="396"/>
      <c r="F64" s="400"/>
      <c r="G64" s="678"/>
      <c r="H64" s="678"/>
      <c r="I64" s="678"/>
      <c r="J64" s="678"/>
      <c r="K64" s="678"/>
      <c r="L64" s="678"/>
      <c r="M64" s="678"/>
      <c r="N64" s="678"/>
      <c r="O64" s="678"/>
      <c r="P64" s="678"/>
      <c r="Q64" s="31"/>
      <c r="R64" s="43"/>
      <c r="S64" s="43"/>
      <c r="T64" s="43"/>
      <c r="U64" s="43"/>
      <c r="V64" s="25"/>
      <c r="X64" s="45"/>
    </row>
    <row r="65" spans="1:28" x14ac:dyDescent="0.25">
      <c r="A65" s="399" t="s">
        <v>241</v>
      </c>
      <c r="B65" s="400"/>
      <c r="C65" s="400"/>
      <c r="D65" s="400"/>
      <c r="E65" s="396"/>
      <c r="F65" s="400"/>
      <c r="G65" s="24"/>
      <c r="H65" s="24"/>
      <c r="I65" s="24"/>
      <c r="J65" s="24"/>
      <c r="K65" s="24"/>
      <c r="L65" s="24"/>
      <c r="M65" s="24"/>
      <c r="N65" s="24"/>
      <c r="O65" s="24"/>
      <c r="P65" s="24"/>
      <c r="Q65" s="31"/>
      <c r="R65" s="43"/>
      <c r="S65" s="43"/>
      <c r="T65" s="43"/>
      <c r="U65" s="43"/>
      <c r="V65" s="25"/>
      <c r="X65" s="45"/>
    </row>
    <row r="66" spans="1:28" s="28" customFormat="1" x14ac:dyDescent="0.25">
      <c r="A66" s="399"/>
      <c r="B66" s="101" t="s">
        <v>235</v>
      </c>
      <c r="C66" s="399"/>
      <c r="D66" s="399"/>
      <c r="E66" s="396"/>
      <c r="F66" s="399"/>
      <c r="G66" s="26"/>
      <c r="H66" s="26"/>
      <c r="I66" s="26"/>
      <c r="J66" s="26"/>
      <c r="K66" s="26"/>
      <c r="L66" s="26"/>
      <c r="M66" s="26"/>
      <c r="N66" s="26"/>
      <c r="O66" s="26"/>
      <c r="P66" s="26"/>
      <c r="Q66" s="55"/>
      <c r="R66" s="47"/>
      <c r="S66" s="47"/>
      <c r="T66" s="29"/>
      <c r="U66" s="29"/>
      <c r="W66" s="47"/>
      <c r="X66" s="47"/>
    </row>
    <row r="67" spans="1:28" s="28" customFormat="1" x14ac:dyDescent="0.25">
      <c r="A67" s="101"/>
      <c r="B67" s="101"/>
      <c r="C67" s="101"/>
      <c r="D67" s="101"/>
      <c r="E67" s="396"/>
      <c r="F67" s="396"/>
      <c r="G67" s="56"/>
      <c r="H67" s="56"/>
      <c r="I67" s="56"/>
      <c r="J67" s="56"/>
      <c r="K67" s="56"/>
      <c r="L67" s="56"/>
      <c r="M67" s="56"/>
      <c r="N67" s="56"/>
      <c r="O67" s="56"/>
      <c r="P67" s="56"/>
      <c r="Q67" s="57"/>
      <c r="R67" s="47"/>
      <c r="S67" s="47"/>
      <c r="T67" s="29"/>
      <c r="U67" s="27"/>
      <c r="V67" s="36"/>
      <c r="W67" s="47"/>
      <c r="X67" s="47"/>
    </row>
    <row r="68" spans="1:28" s="28" customFormat="1" x14ac:dyDescent="0.25">
      <c r="A68" s="399" t="s">
        <v>236</v>
      </c>
      <c r="B68" s="620"/>
      <c r="C68" s="620"/>
      <c r="D68" s="620"/>
      <c r="E68" s="621"/>
      <c r="F68" s="620"/>
      <c r="G68" s="32"/>
      <c r="H68" s="32"/>
      <c r="I68" s="32"/>
      <c r="J68" s="32"/>
      <c r="K68" s="32"/>
      <c r="L68" s="32"/>
      <c r="M68" s="32"/>
      <c r="N68" s="32"/>
      <c r="O68" s="32"/>
      <c r="P68" s="32"/>
      <c r="Q68" s="31"/>
      <c r="R68" s="47"/>
      <c r="S68" s="47"/>
      <c r="T68" s="47"/>
      <c r="U68" s="47"/>
      <c r="W68" s="47"/>
      <c r="X68" s="47"/>
    </row>
    <row r="69" spans="1:28" s="28" customFormat="1" x14ac:dyDescent="0.25">
      <c r="A69" s="619"/>
      <c r="B69" s="619" t="s">
        <v>233</v>
      </c>
      <c r="C69" s="620"/>
      <c r="D69" s="620"/>
      <c r="E69" s="621"/>
      <c r="F69" s="620"/>
      <c r="G69" s="32"/>
      <c r="H69" s="32"/>
      <c r="I69" s="32"/>
      <c r="J69" s="32"/>
      <c r="K69" s="32"/>
      <c r="L69" s="32"/>
      <c r="M69" s="32"/>
      <c r="N69" s="32"/>
      <c r="O69" s="32"/>
      <c r="P69" s="32"/>
      <c r="Q69" s="31"/>
      <c r="R69" s="47"/>
      <c r="S69" s="47"/>
      <c r="T69" s="47"/>
      <c r="U69" s="47"/>
      <c r="V69" s="58"/>
      <c r="W69" s="59"/>
      <c r="X69" s="59"/>
      <c r="Y69" s="58"/>
      <c r="Z69" s="58"/>
      <c r="AA69" s="58"/>
      <c r="AB69" s="58"/>
    </row>
    <row r="70" spans="1:28" x14ac:dyDescent="0.25">
      <c r="A70" s="401"/>
      <c r="B70" s="32"/>
      <c r="C70" s="32"/>
      <c r="D70" s="32"/>
      <c r="E70" s="450"/>
      <c r="F70" s="32"/>
      <c r="G70" s="32"/>
      <c r="H70" s="32"/>
      <c r="I70" s="32"/>
      <c r="J70" s="32"/>
      <c r="K70" s="32"/>
      <c r="L70" s="32"/>
      <c r="M70" s="32"/>
      <c r="N70" s="32"/>
      <c r="O70" s="32"/>
      <c r="P70" s="32"/>
      <c r="Q70" s="31"/>
      <c r="U70" s="45"/>
      <c r="V70" s="22"/>
      <c r="X70" s="45"/>
    </row>
    <row r="71" spans="1:28" x14ac:dyDescent="0.25">
      <c r="A71" s="101" t="s">
        <v>237</v>
      </c>
      <c r="B71" s="32"/>
      <c r="C71" s="32"/>
      <c r="D71" s="32"/>
      <c r="E71" s="450"/>
      <c r="F71" s="32"/>
      <c r="G71" s="32"/>
      <c r="H71" s="32"/>
      <c r="I71" s="32"/>
      <c r="J71" s="32"/>
      <c r="K71" s="32"/>
      <c r="L71" s="32"/>
      <c r="M71" s="32"/>
      <c r="N71" s="32"/>
      <c r="O71" s="32"/>
      <c r="P71" s="32"/>
      <c r="Q71" s="31"/>
      <c r="U71" s="45"/>
      <c r="V71" s="22"/>
      <c r="X71" s="45"/>
    </row>
    <row r="72" spans="1:28" s="28" customFormat="1" x14ac:dyDescent="0.25">
      <c r="A72" s="399"/>
      <c r="B72" s="101" t="s">
        <v>242</v>
      </c>
      <c r="C72" s="60"/>
      <c r="D72" s="60"/>
      <c r="E72" s="56"/>
      <c r="F72" s="39"/>
      <c r="G72" s="60"/>
      <c r="H72" s="60"/>
      <c r="I72" s="60"/>
      <c r="J72" s="39"/>
      <c r="K72" s="39"/>
      <c r="L72" s="39"/>
      <c r="M72" s="39"/>
      <c r="N72" s="39"/>
      <c r="O72" s="39"/>
      <c r="P72" s="39"/>
      <c r="Q72" s="61"/>
      <c r="R72" s="62"/>
      <c r="S72" s="62"/>
      <c r="T72" s="47"/>
      <c r="U72" s="47"/>
      <c r="W72" s="47"/>
      <c r="X72" s="47"/>
    </row>
    <row r="73" spans="1:28" s="28" customFormat="1" x14ac:dyDescent="0.25">
      <c r="A73" s="101"/>
      <c r="E73" s="48"/>
      <c r="F73" s="48"/>
      <c r="G73" s="49"/>
      <c r="H73" s="23"/>
      <c r="I73" s="23"/>
      <c r="J73" s="48"/>
      <c r="K73" s="48"/>
      <c r="L73" s="48"/>
      <c r="M73" s="48"/>
      <c r="N73" s="48"/>
      <c r="O73" s="48"/>
      <c r="P73" s="48"/>
      <c r="Q73" s="27"/>
      <c r="R73" s="47"/>
      <c r="S73" s="47"/>
      <c r="T73" s="47"/>
      <c r="U73" s="47"/>
      <c r="W73" s="47"/>
      <c r="X73" s="47"/>
    </row>
    <row r="74" spans="1:28" s="28" customFormat="1" x14ac:dyDescent="0.25">
      <c r="A74" s="619" t="s">
        <v>243</v>
      </c>
      <c r="E74" s="48"/>
      <c r="F74" s="48"/>
      <c r="G74" s="49"/>
      <c r="H74" s="23"/>
      <c r="I74" s="23"/>
      <c r="J74" s="48"/>
      <c r="K74" s="48"/>
      <c r="L74" s="48"/>
      <c r="M74" s="48"/>
      <c r="N74" s="48"/>
      <c r="O74" s="48"/>
      <c r="P74" s="48"/>
      <c r="Q74" s="27"/>
      <c r="R74" s="47"/>
      <c r="S74" s="47"/>
      <c r="T74" s="47"/>
      <c r="U74" s="47"/>
      <c r="W74" s="47"/>
      <c r="X74" s="47"/>
    </row>
    <row r="75" spans="1:28" s="28" customFormat="1" x14ac:dyDescent="0.25">
      <c r="B75" s="611" t="s">
        <v>234</v>
      </c>
      <c r="E75" s="48"/>
      <c r="F75" s="48"/>
      <c r="G75" s="48"/>
      <c r="H75" s="23"/>
      <c r="I75" s="23"/>
      <c r="J75" s="48"/>
      <c r="K75" s="48"/>
      <c r="L75" s="48"/>
      <c r="M75" s="48"/>
      <c r="N75" s="48"/>
      <c r="O75" s="48"/>
      <c r="P75" s="48"/>
      <c r="Q75" s="27"/>
      <c r="R75" s="47"/>
      <c r="S75" s="47"/>
      <c r="T75" s="47"/>
      <c r="U75" s="47"/>
      <c r="W75" s="47"/>
      <c r="X75" s="47"/>
    </row>
    <row r="76" spans="1:28" s="28" customFormat="1" x14ac:dyDescent="0.25">
      <c r="B76" s="611"/>
      <c r="E76" s="48"/>
      <c r="F76" s="48"/>
      <c r="G76" s="48"/>
      <c r="H76" s="23"/>
      <c r="I76" s="23"/>
      <c r="J76" s="48"/>
      <c r="K76" s="48"/>
      <c r="L76" s="48"/>
      <c r="M76" s="48"/>
      <c r="N76" s="48"/>
      <c r="O76" s="48"/>
      <c r="P76" s="48"/>
      <c r="Q76" s="27"/>
      <c r="R76" s="47"/>
      <c r="S76" s="47"/>
      <c r="T76" s="47"/>
      <c r="U76" s="47"/>
      <c r="W76" s="47"/>
      <c r="X76" s="47"/>
    </row>
    <row r="77" spans="1:28" x14ac:dyDescent="0.25">
      <c r="A77" s="399" t="s">
        <v>320</v>
      </c>
      <c r="B77" s="30"/>
      <c r="C77" s="30"/>
      <c r="D77" s="30"/>
      <c r="E77" s="56"/>
      <c r="F77" s="30"/>
      <c r="G77" s="30"/>
      <c r="H77" s="30"/>
      <c r="I77" s="30"/>
      <c r="J77" s="30"/>
      <c r="K77" s="30"/>
      <c r="L77" s="30"/>
      <c r="M77" s="30"/>
      <c r="N77" s="30"/>
      <c r="O77" s="30"/>
      <c r="P77" s="31"/>
      <c r="Q77" s="43"/>
      <c r="R77" s="43"/>
      <c r="S77" s="43"/>
      <c r="T77" s="43"/>
      <c r="U77" s="25"/>
    </row>
    <row r="78" spans="1:28" x14ac:dyDescent="0.25">
      <c r="A78" s="637" t="s">
        <v>238</v>
      </c>
      <c r="B78" s="24"/>
      <c r="C78" s="24"/>
      <c r="D78" s="24"/>
      <c r="E78" s="48"/>
      <c r="F78" s="24"/>
      <c r="G78" s="24"/>
      <c r="H78" s="24"/>
      <c r="I78" s="24"/>
      <c r="J78" s="24"/>
      <c r="K78" s="24"/>
      <c r="L78" s="24"/>
      <c r="M78" s="24"/>
      <c r="N78" s="24"/>
      <c r="O78" s="24"/>
      <c r="P78" s="31"/>
      <c r="Q78" s="43"/>
      <c r="R78" s="43"/>
      <c r="S78" s="43"/>
      <c r="T78" s="43"/>
      <c r="U78" s="25"/>
    </row>
    <row r="79" spans="1:28" s="28" customFormat="1" x14ac:dyDescent="0.25">
      <c r="A79" s="26"/>
      <c r="B79" s="26"/>
      <c r="C79" s="26"/>
      <c r="D79" s="26"/>
      <c r="E79" s="56"/>
      <c r="F79" s="26"/>
      <c r="G79" s="26" t="s">
        <v>13</v>
      </c>
      <c r="H79" s="26"/>
      <c r="I79" s="26"/>
      <c r="J79" s="26"/>
      <c r="K79" s="26"/>
      <c r="L79" s="26"/>
      <c r="M79" s="26"/>
      <c r="N79" s="26"/>
      <c r="O79" s="26"/>
      <c r="P79" s="55"/>
      <c r="Q79" s="47"/>
      <c r="R79" s="47"/>
      <c r="S79" s="29"/>
      <c r="T79" s="29"/>
      <c r="V79" s="47"/>
      <c r="W79" s="47"/>
    </row>
    <row r="80" spans="1:28" s="28" customFormat="1" x14ac:dyDescent="0.25">
      <c r="E80" s="56"/>
      <c r="F80" s="56"/>
      <c r="G80" s="56"/>
      <c r="H80" s="56"/>
      <c r="I80" s="56"/>
      <c r="J80" s="56"/>
      <c r="K80" s="56"/>
      <c r="L80" s="56"/>
      <c r="M80" s="56"/>
      <c r="N80" s="56"/>
      <c r="O80" s="56"/>
      <c r="P80" s="57"/>
      <c r="Q80" s="47"/>
      <c r="R80" s="47"/>
      <c r="S80" s="29"/>
      <c r="T80" s="27"/>
      <c r="U80" s="36"/>
      <c r="V80" s="47"/>
      <c r="W80" s="47"/>
    </row>
    <row r="81" spans="1:27" s="28" customFormat="1" x14ac:dyDescent="0.25">
      <c r="A81" s="32"/>
      <c r="B81" s="32"/>
      <c r="C81" s="32"/>
      <c r="D81" s="32"/>
      <c r="E81" s="450"/>
      <c r="F81" s="32"/>
      <c r="G81" s="32"/>
      <c r="H81" s="32"/>
      <c r="I81" s="32"/>
      <c r="J81" s="32"/>
      <c r="K81" s="32"/>
      <c r="L81" s="32"/>
      <c r="M81" s="32"/>
      <c r="N81" s="32"/>
      <c r="O81" s="32"/>
      <c r="P81" s="31"/>
      <c r="Q81" s="47"/>
      <c r="R81" s="47"/>
      <c r="S81" s="47"/>
      <c r="T81" s="47"/>
      <c r="V81" s="47"/>
      <c r="W81" s="47"/>
    </row>
    <row r="82" spans="1:27" s="28" customFormat="1" x14ac:dyDescent="0.25">
      <c r="A82" s="401"/>
      <c r="B82" s="32"/>
      <c r="C82" s="32"/>
      <c r="D82" s="32"/>
      <c r="E82" s="450"/>
      <c r="F82" s="32"/>
      <c r="G82" s="32"/>
      <c r="H82" s="32"/>
      <c r="I82" s="32"/>
      <c r="J82" s="32"/>
      <c r="K82" s="32"/>
      <c r="L82" s="32"/>
      <c r="M82" s="32"/>
      <c r="N82" s="32"/>
      <c r="O82" s="32"/>
      <c r="P82" s="31"/>
      <c r="Q82" s="47"/>
      <c r="R82" s="47"/>
      <c r="S82" s="47"/>
      <c r="T82" s="47"/>
      <c r="U82" s="58"/>
      <c r="V82" s="59"/>
      <c r="W82" s="59"/>
      <c r="X82" s="58"/>
      <c r="Y82" s="58"/>
      <c r="Z82" s="58"/>
      <c r="AA82" s="58"/>
    </row>
    <row r="83" spans="1:27" x14ac:dyDescent="0.25">
      <c r="A83" s="401"/>
      <c r="B83" s="32"/>
      <c r="C83" s="32"/>
      <c r="D83" s="32"/>
      <c r="E83" s="450"/>
      <c r="F83" s="32"/>
      <c r="G83" s="32"/>
      <c r="H83" s="32"/>
      <c r="I83" s="32"/>
      <c r="J83" s="32"/>
      <c r="K83" s="32"/>
      <c r="L83" s="32"/>
      <c r="M83" s="32"/>
      <c r="N83" s="32"/>
      <c r="O83" s="32"/>
      <c r="P83" s="31"/>
    </row>
    <row r="84" spans="1:27" x14ac:dyDescent="0.25">
      <c r="A84" s="32"/>
      <c r="B84" s="32"/>
      <c r="C84" s="32"/>
      <c r="D84" s="32"/>
      <c r="E84" s="450"/>
      <c r="F84" s="32"/>
      <c r="G84" s="32"/>
      <c r="H84" s="32"/>
      <c r="I84" s="32"/>
      <c r="J84" s="32"/>
      <c r="K84" s="32"/>
      <c r="L84" s="32"/>
      <c r="M84" s="32"/>
      <c r="N84" s="32"/>
      <c r="O84" s="32"/>
      <c r="P84" s="31"/>
    </row>
    <row r="85" spans="1:27" s="28" customFormat="1" x14ac:dyDescent="0.25">
      <c r="A85" s="60"/>
      <c r="B85" s="60"/>
      <c r="C85" s="60"/>
      <c r="D85" s="60"/>
      <c r="E85" s="56"/>
      <c r="F85" s="39"/>
      <c r="G85" s="60"/>
      <c r="H85" s="60"/>
      <c r="I85" s="60"/>
      <c r="J85" s="39"/>
      <c r="K85" s="39"/>
      <c r="L85" s="39"/>
      <c r="M85" s="39"/>
      <c r="N85" s="39"/>
      <c r="O85" s="39"/>
      <c r="P85" s="61"/>
      <c r="Q85" s="62"/>
      <c r="R85" s="62"/>
      <c r="S85" s="47"/>
      <c r="T85" s="47"/>
      <c r="V85" s="47"/>
      <c r="W85" s="47"/>
    </row>
    <row r="86" spans="1:27" s="28" customFormat="1" x14ac:dyDescent="0.25">
      <c r="E86" s="48"/>
      <c r="F86" s="48"/>
      <c r="G86" s="49"/>
      <c r="H86" s="23"/>
      <c r="I86" s="23"/>
      <c r="J86" s="48"/>
      <c r="K86" s="48"/>
      <c r="L86" s="48"/>
      <c r="M86" s="48"/>
      <c r="N86" s="48"/>
      <c r="O86" s="48"/>
      <c r="P86" s="27"/>
      <c r="Q86" s="47"/>
      <c r="R86" s="47"/>
      <c r="S86" s="47"/>
      <c r="T86" s="47"/>
      <c r="V86" s="47"/>
      <c r="W86" s="47"/>
    </row>
    <row r="87" spans="1:27" s="28" customFormat="1" x14ac:dyDescent="0.25">
      <c r="E87" s="48"/>
      <c r="F87" s="48"/>
      <c r="G87" s="49"/>
      <c r="H87" s="23"/>
      <c r="I87" s="23"/>
      <c r="J87" s="48"/>
      <c r="K87" s="48"/>
      <c r="L87" s="48"/>
      <c r="M87" s="48"/>
      <c r="N87" s="48"/>
      <c r="O87" s="48"/>
      <c r="P87" s="27"/>
      <c r="Q87" s="47"/>
      <c r="R87" s="47"/>
      <c r="S87" s="47"/>
      <c r="T87" s="47"/>
      <c r="V87" s="47"/>
      <c r="W87" s="47"/>
    </row>
    <row r="88" spans="1:27" s="28" customFormat="1" x14ac:dyDescent="0.25">
      <c r="E88" s="48"/>
      <c r="F88" s="48"/>
      <c r="G88" s="48"/>
      <c r="H88" s="23"/>
      <c r="I88" s="23"/>
      <c r="J88" s="48"/>
      <c r="K88" s="48"/>
      <c r="L88" s="48"/>
      <c r="M88" s="48"/>
      <c r="N88" s="48"/>
      <c r="O88" s="48"/>
      <c r="P88" s="27"/>
      <c r="Q88" s="47"/>
      <c r="R88" s="47"/>
      <c r="S88" s="47"/>
      <c r="T88" s="47"/>
      <c r="V88" s="47"/>
      <c r="W88" s="47"/>
    </row>
    <row r="89" spans="1:27" s="28" customFormat="1" x14ac:dyDescent="0.25">
      <c r="A89" s="26"/>
      <c r="B89" s="26"/>
      <c r="C89" s="26"/>
      <c r="D89" s="26"/>
      <c r="E89" s="56"/>
      <c r="F89" s="60"/>
      <c r="G89" s="23"/>
      <c r="H89" s="60"/>
      <c r="I89" s="60"/>
      <c r="J89" s="60"/>
      <c r="K89" s="60"/>
      <c r="L89" s="60"/>
      <c r="M89" s="60"/>
      <c r="N89" s="60"/>
      <c r="O89" s="60"/>
      <c r="P89" s="47"/>
      <c r="Q89" s="47"/>
      <c r="R89" s="47"/>
      <c r="S89" s="47"/>
      <c r="T89" s="47"/>
      <c r="V89" s="47"/>
      <c r="W89" s="47"/>
    </row>
    <row r="90" spans="1:27" s="28" customFormat="1" x14ac:dyDescent="0.25">
      <c r="A90" s="23"/>
      <c r="B90" s="23"/>
      <c r="C90" s="23"/>
      <c r="D90" s="23"/>
      <c r="E90" s="56"/>
      <c r="F90" s="60"/>
      <c r="G90" s="23"/>
      <c r="H90" s="60"/>
      <c r="I90" s="60"/>
      <c r="J90" s="60"/>
      <c r="K90" s="60"/>
      <c r="L90" s="60"/>
      <c r="M90" s="60"/>
      <c r="N90" s="60"/>
      <c r="O90" s="60"/>
      <c r="P90" s="47"/>
      <c r="Q90" s="47"/>
      <c r="R90" s="47"/>
      <c r="S90" s="47"/>
      <c r="T90" s="47"/>
      <c r="V90" s="47"/>
      <c r="W90" s="47"/>
    </row>
    <row r="91" spans="1:27" s="28" customFormat="1" x14ac:dyDescent="0.25">
      <c r="E91" s="56"/>
      <c r="H91" s="60"/>
      <c r="I91" s="60"/>
      <c r="P91" s="47"/>
      <c r="Q91" s="47"/>
      <c r="R91" s="47"/>
      <c r="S91" s="47"/>
      <c r="T91" s="47"/>
      <c r="V91" s="47"/>
      <c r="W91" s="47"/>
    </row>
    <row r="92" spans="1:27" s="68" customFormat="1" x14ac:dyDescent="0.25">
      <c r="A92" s="63"/>
      <c r="B92" s="63"/>
      <c r="C92" s="63"/>
      <c r="D92" s="63"/>
      <c r="E92" s="63"/>
      <c r="F92" s="64"/>
      <c r="G92" s="64"/>
      <c r="H92" s="64"/>
      <c r="I92" s="64"/>
      <c r="J92" s="64"/>
      <c r="K92" s="64"/>
      <c r="L92" s="64"/>
      <c r="M92" s="64"/>
      <c r="N92" s="64"/>
      <c r="O92" s="64"/>
      <c r="P92" s="65"/>
      <c r="Q92" s="66"/>
      <c r="R92" s="66"/>
      <c r="S92" s="66"/>
      <c r="T92" s="67"/>
      <c r="V92" s="67"/>
      <c r="W92" s="67"/>
    </row>
    <row r="93" spans="1:27" s="28" customFormat="1" x14ac:dyDescent="0.25">
      <c r="A93" s="69"/>
      <c r="B93" s="69"/>
      <c r="C93" s="69"/>
      <c r="D93" s="69"/>
      <c r="E93" s="69"/>
      <c r="F93" s="70"/>
      <c r="G93" s="70"/>
      <c r="H93" s="70"/>
      <c r="I93" s="70"/>
      <c r="J93" s="70"/>
      <c r="K93" s="70"/>
      <c r="L93" s="70"/>
      <c r="M93" s="70"/>
      <c r="N93" s="70"/>
      <c r="O93" s="70"/>
      <c r="P93" s="71"/>
      <c r="Q93" s="72"/>
      <c r="R93" s="72"/>
      <c r="S93" s="72"/>
      <c r="T93" s="47"/>
      <c r="V93" s="47"/>
      <c r="W93" s="47"/>
    </row>
    <row r="94" spans="1:27" s="28" customFormat="1" x14ac:dyDescent="0.25">
      <c r="A94" s="69"/>
      <c r="B94" s="69"/>
      <c r="C94" s="69"/>
      <c r="D94" s="69"/>
      <c r="E94" s="69"/>
      <c r="F94" s="70"/>
      <c r="G94" s="70"/>
      <c r="H94" s="70"/>
      <c r="I94" s="70"/>
      <c r="J94" s="70"/>
      <c r="K94" s="70"/>
      <c r="L94" s="70"/>
      <c r="M94" s="70"/>
      <c r="N94" s="70"/>
      <c r="O94" s="70"/>
      <c r="P94" s="71"/>
      <c r="Q94" s="72"/>
      <c r="R94" s="72"/>
      <c r="S94" s="72"/>
      <c r="T94" s="47"/>
      <c r="V94" s="47"/>
      <c r="W94" s="47"/>
    </row>
    <row r="95" spans="1:27" s="28" customFormat="1" x14ac:dyDescent="0.25">
      <c r="A95" s="69"/>
      <c r="B95" s="69"/>
      <c r="C95" s="69"/>
      <c r="D95" s="69"/>
      <c r="E95" s="69"/>
      <c r="F95" s="70"/>
      <c r="G95" s="70"/>
      <c r="H95" s="70"/>
      <c r="I95" s="70"/>
      <c r="J95" s="70"/>
      <c r="K95" s="70"/>
      <c r="L95" s="70"/>
      <c r="M95" s="70"/>
      <c r="N95" s="70"/>
      <c r="O95" s="70"/>
      <c r="P95" s="71"/>
      <c r="Q95" s="72"/>
      <c r="R95" s="72"/>
      <c r="S95" s="72"/>
      <c r="T95" s="47"/>
      <c r="V95" s="47"/>
      <c r="W95" s="47"/>
    </row>
    <row r="96" spans="1:27" s="28" customFormat="1" x14ac:dyDescent="0.25">
      <c r="A96" s="69"/>
      <c r="B96" s="69"/>
      <c r="C96" s="69"/>
      <c r="D96" s="69"/>
      <c r="E96" s="451"/>
      <c r="F96" s="41"/>
      <c r="G96" s="41"/>
      <c r="H96" s="41"/>
      <c r="I96" s="41"/>
      <c r="J96" s="41"/>
      <c r="K96" s="41"/>
      <c r="L96" s="41"/>
      <c r="M96" s="41"/>
      <c r="N96" s="41"/>
      <c r="O96" s="41"/>
      <c r="P96" s="71"/>
      <c r="Q96" s="72"/>
      <c r="R96" s="72"/>
      <c r="S96" s="72"/>
      <c r="T96" s="47"/>
      <c r="V96" s="47"/>
      <c r="W96" s="47"/>
    </row>
    <row r="97" spans="1:23" s="28" customFormat="1" x14ac:dyDescent="0.25">
      <c r="A97" s="69"/>
      <c r="B97" s="69"/>
      <c r="C97" s="69"/>
      <c r="D97" s="69"/>
      <c r="E97" s="451"/>
      <c r="F97" s="41"/>
      <c r="G97" s="41"/>
      <c r="H97" s="41"/>
      <c r="I97" s="41"/>
      <c r="J97" s="41"/>
      <c r="K97" s="41"/>
      <c r="L97" s="41"/>
      <c r="M97" s="41"/>
      <c r="N97" s="41"/>
      <c r="O97" s="41"/>
      <c r="P97" s="47"/>
      <c r="Q97" s="47"/>
      <c r="R97" s="47"/>
      <c r="S97" s="47"/>
      <c r="T97" s="47"/>
      <c r="V97" s="47"/>
      <c r="W97" s="47"/>
    </row>
    <row r="208" spans="1:2" x14ac:dyDescent="0.25">
      <c r="A208" s="429"/>
      <c r="B208" s="394"/>
    </row>
    <row r="209" spans="1:2" x14ac:dyDescent="0.25">
      <c r="A209" s="429"/>
      <c r="B209" s="394"/>
    </row>
    <row r="210" spans="1:2" x14ac:dyDescent="0.25">
      <c r="A210" s="429"/>
      <c r="B210" s="394"/>
    </row>
    <row r="211" spans="1:2" x14ac:dyDescent="0.25">
      <c r="A211" s="429"/>
      <c r="B211" s="394"/>
    </row>
    <row r="212" spans="1:2" x14ac:dyDescent="0.25">
      <c r="A212" s="430"/>
      <c r="B212" s="394"/>
    </row>
    <row r="213" spans="1:2" x14ac:dyDescent="0.25">
      <c r="A213" s="430"/>
      <c r="B213" s="394"/>
    </row>
    <row r="214" spans="1:2" x14ac:dyDescent="0.25">
      <c r="A214" s="429"/>
      <c r="B214" s="394"/>
    </row>
    <row r="215" spans="1:2" x14ac:dyDescent="0.25">
      <c r="A215" s="430"/>
      <c r="B215" s="394"/>
    </row>
    <row r="216" spans="1:2" x14ac:dyDescent="0.25">
      <c r="A216" s="430"/>
      <c r="B216" s="394"/>
    </row>
    <row r="217" spans="1:2" x14ac:dyDescent="0.25">
      <c r="A217" s="430"/>
      <c r="B217" s="394"/>
    </row>
    <row r="218" spans="1:2" x14ac:dyDescent="0.25">
      <c r="A218" s="430"/>
      <c r="B218" s="394"/>
    </row>
    <row r="219" spans="1:2" x14ac:dyDescent="0.25">
      <c r="A219" s="430"/>
      <c r="B219" s="394"/>
    </row>
    <row r="220" spans="1:2" x14ac:dyDescent="0.25">
      <c r="A220" s="429"/>
      <c r="B220" s="394"/>
    </row>
    <row r="221" spans="1:2" x14ac:dyDescent="0.25">
      <c r="A221" s="430"/>
      <c r="B221" s="394"/>
    </row>
    <row r="222" spans="1:2" x14ac:dyDescent="0.25">
      <c r="A222" s="430"/>
      <c r="B222" s="394"/>
    </row>
    <row r="223" spans="1:2" x14ac:dyDescent="0.25">
      <c r="A223" s="430"/>
      <c r="B223" s="394"/>
    </row>
    <row r="224" spans="1:2" x14ac:dyDescent="0.25">
      <c r="A224" s="429"/>
      <c r="B224" s="394"/>
    </row>
    <row r="225" spans="1:2" x14ac:dyDescent="0.25">
      <c r="A225" s="430"/>
      <c r="B225" s="394"/>
    </row>
    <row r="226" spans="1:2" x14ac:dyDescent="0.25">
      <c r="A226" s="429"/>
      <c r="B226" s="394"/>
    </row>
    <row r="227" spans="1:2" x14ac:dyDescent="0.25">
      <c r="A227" s="430"/>
      <c r="B227" s="394"/>
    </row>
    <row r="228" spans="1:2" x14ac:dyDescent="0.25">
      <c r="A228" s="429"/>
      <c r="B228" s="394"/>
    </row>
    <row r="229" spans="1:2" x14ac:dyDescent="0.25">
      <c r="A229" s="429"/>
      <c r="B229" s="394"/>
    </row>
    <row r="230" spans="1:2" x14ac:dyDescent="0.25">
      <c r="A230" s="430"/>
      <c r="B230" s="394"/>
    </row>
    <row r="231" spans="1:2" x14ac:dyDescent="0.25">
      <c r="A231" s="430"/>
      <c r="B231" s="394"/>
    </row>
    <row r="232" spans="1:2" x14ac:dyDescent="0.25">
      <c r="A232" s="430"/>
      <c r="B232" s="394"/>
    </row>
    <row r="233" spans="1:2" x14ac:dyDescent="0.25">
      <c r="A233" s="430"/>
      <c r="B233" s="394"/>
    </row>
    <row r="234" spans="1:2" x14ac:dyDescent="0.25">
      <c r="A234" s="429"/>
      <c r="B234" s="394"/>
    </row>
    <row r="235" spans="1:2" x14ac:dyDescent="0.25">
      <c r="A235" s="430"/>
      <c r="B235" s="394"/>
    </row>
    <row r="236" spans="1:2" x14ac:dyDescent="0.25">
      <c r="A236" s="430"/>
      <c r="B236" s="394"/>
    </row>
    <row r="237" spans="1:2" x14ac:dyDescent="0.25">
      <c r="A237" s="430"/>
      <c r="B237" s="394"/>
    </row>
    <row r="238" spans="1:2" x14ac:dyDescent="0.25">
      <c r="A238" s="430"/>
      <c r="B238" s="394"/>
    </row>
    <row r="239" spans="1:2" x14ac:dyDescent="0.25">
      <c r="A239" s="430"/>
      <c r="B239" s="394"/>
    </row>
    <row r="240" spans="1:2" x14ac:dyDescent="0.25">
      <c r="A240" s="430"/>
      <c r="B240" s="394"/>
    </row>
    <row r="241" spans="1:2" x14ac:dyDescent="0.25">
      <c r="A241" s="429"/>
      <c r="B241" s="394"/>
    </row>
    <row r="242" spans="1:2" x14ac:dyDescent="0.25">
      <c r="A242" s="430"/>
      <c r="B242" s="394"/>
    </row>
    <row r="243" spans="1:2" x14ac:dyDescent="0.25">
      <c r="A243" s="430"/>
      <c r="B243" s="394"/>
    </row>
    <row r="244" spans="1:2" x14ac:dyDescent="0.25">
      <c r="A244" s="429"/>
      <c r="B244" s="394"/>
    </row>
    <row r="245" spans="1:2" x14ac:dyDescent="0.25">
      <c r="A245" s="429"/>
      <c r="B245" s="394"/>
    </row>
    <row r="246" spans="1:2" x14ac:dyDescent="0.25">
      <c r="A246" s="430"/>
      <c r="B246" s="394"/>
    </row>
    <row r="247" spans="1:2" x14ac:dyDescent="0.25">
      <c r="A247" s="430"/>
      <c r="B247" s="394"/>
    </row>
    <row r="248" spans="1:2" x14ac:dyDescent="0.25">
      <c r="A248" s="430"/>
      <c r="B248" s="394"/>
    </row>
    <row r="249" spans="1:2" x14ac:dyDescent="0.25">
      <c r="A249" s="430"/>
      <c r="B249" s="394"/>
    </row>
    <row r="250" spans="1:2" x14ac:dyDescent="0.25">
      <c r="A250" s="430"/>
      <c r="B250" s="394"/>
    </row>
    <row r="251" spans="1:2" x14ac:dyDescent="0.25">
      <c r="A251" s="430"/>
    </row>
    <row r="252" spans="1:2" x14ac:dyDescent="0.25">
      <c r="A252" s="430"/>
    </row>
    <row r="253" spans="1:2" x14ac:dyDescent="0.25">
      <c r="A253" s="429"/>
    </row>
    <row r="254" spans="1:2" x14ac:dyDescent="0.25">
      <c r="A254" s="429"/>
    </row>
    <row r="255" spans="1:2" x14ac:dyDescent="0.25">
      <c r="A255" s="429"/>
    </row>
    <row r="256" spans="1:2" x14ac:dyDescent="0.25">
      <c r="A256" s="430"/>
    </row>
    <row r="257" spans="1:1" x14ac:dyDescent="0.25">
      <c r="A257" s="429"/>
    </row>
    <row r="258" spans="1:1" x14ac:dyDescent="0.25">
      <c r="A258" s="430"/>
    </row>
    <row r="259" spans="1:1" x14ac:dyDescent="0.25">
      <c r="A259" s="429"/>
    </row>
    <row r="260" spans="1:1" x14ac:dyDescent="0.25">
      <c r="A260" s="430"/>
    </row>
    <row r="261" spans="1:1" x14ac:dyDescent="0.25">
      <c r="A261" s="429"/>
    </row>
    <row r="262" spans="1:1" x14ac:dyDescent="0.25">
      <c r="A262" s="429"/>
    </row>
    <row r="263" spans="1:1" x14ac:dyDescent="0.25">
      <c r="A263" s="429"/>
    </row>
    <row r="264" spans="1:1" x14ac:dyDescent="0.25">
      <c r="A264" s="429"/>
    </row>
    <row r="265" spans="1:1" x14ac:dyDescent="0.25">
      <c r="A265" s="430"/>
    </row>
    <row r="266" spans="1:1" x14ac:dyDescent="0.25">
      <c r="A266" s="430"/>
    </row>
    <row r="267" spans="1:1" x14ac:dyDescent="0.25">
      <c r="A267" s="430"/>
    </row>
    <row r="268" spans="1:1" x14ac:dyDescent="0.25">
      <c r="A268" s="429"/>
    </row>
    <row r="269" spans="1:1" x14ac:dyDescent="0.25">
      <c r="A269" s="429"/>
    </row>
    <row r="270" spans="1:1" x14ac:dyDescent="0.25">
      <c r="A270" s="430"/>
    </row>
    <row r="271" spans="1:1" x14ac:dyDescent="0.25">
      <c r="A271" s="429"/>
    </row>
    <row r="272" spans="1:1" x14ac:dyDescent="0.25">
      <c r="A272" s="429"/>
    </row>
    <row r="273" spans="1:1" x14ac:dyDescent="0.25">
      <c r="A273" s="430"/>
    </row>
    <row r="274" spans="1:1" x14ac:dyDescent="0.25">
      <c r="A274" s="430"/>
    </row>
    <row r="275" spans="1:1" x14ac:dyDescent="0.25">
      <c r="A275" s="430"/>
    </row>
    <row r="276" spans="1:1" x14ac:dyDescent="0.25">
      <c r="A276" s="430"/>
    </row>
    <row r="277" spans="1:1" x14ac:dyDescent="0.25">
      <c r="A277" s="429"/>
    </row>
    <row r="278" spans="1:1" x14ac:dyDescent="0.25">
      <c r="A278" s="429"/>
    </row>
    <row r="279" spans="1:1" x14ac:dyDescent="0.25">
      <c r="A279" s="430"/>
    </row>
    <row r="280" spans="1:1" x14ac:dyDescent="0.25">
      <c r="A280" s="429"/>
    </row>
    <row r="281" spans="1:1" x14ac:dyDescent="0.25">
      <c r="A281" s="430"/>
    </row>
    <row r="282" spans="1:1" x14ac:dyDescent="0.25">
      <c r="A282" s="430"/>
    </row>
    <row r="283" spans="1:1" x14ac:dyDescent="0.25">
      <c r="A283" s="430"/>
    </row>
    <row r="284" spans="1:1" x14ac:dyDescent="0.25">
      <c r="A284" s="430"/>
    </row>
    <row r="285" spans="1:1" x14ac:dyDescent="0.25">
      <c r="A285" s="430"/>
    </row>
    <row r="286" spans="1:1" x14ac:dyDescent="0.25">
      <c r="A286" s="430"/>
    </row>
    <row r="287" spans="1:1" x14ac:dyDescent="0.25">
      <c r="A287" s="430"/>
    </row>
    <row r="288" spans="1:1" x14ac:dyDescent="0.25">
      <c r="A288" s="430"/>
    </row>
    <row r="289" spans="1:1" x14ac:dyDescent="0.25">
      <c r="A289" s="430"/>
    </row>
    <row r="290" spans="1:1" x14ac:dyDescent="0.25">
      <c r="A290" s="430"/>
    </row>
    <row r="291" spans="1:1" x14ac:dyDescent="0.25">
      <c r="A291" s="430"/>
    </row>
    <row r="292" spans="1:1" x14ac:dyDescent="0.25">
      <c r="A292" s="429"/>
    </row>
    <row r="293" spans="1:1" x14ac:dyDescent="0.25">
      <c r="A293" s="430"/>
    </row>
    <row r="294" spans="1:1" x14ac:dyDescent="0.25">
      <c r="A294" s="430"/>
    </row>
    <row r="295" spans="1:1" x14ac:dyDescent="0.25">
      <c r="A295" s="430"/>
    </row>
    <row r="296" spans="1:1" x14ac:dyDescent="0.25">
      <c r="A296" s="429"/>
    </row>
    <row r="297" spans="1:1" x14ac:dyDescent="0.25">
      <c r="A297" s="430"/>
    </row>
    <row r="298" spans="1:1" x14ac:dyDescent="0.25">
      <c r="A298" s="430"/>
    </row>
    <row r="299" spans="1:1" x14ac:dyDescent="0.25">
      <c r="A299" s="429"/>
    </row>
    <row r="300" spans="1:1" x14ac:dyDescent="0.25">
      <c r="A300" s="430"/>
    </row>
    <row r="301" spans="1:1" x14ac:dyDescent="0.25">
      <c r="A301" s="430"/>
    </row>
    <row r="302" spans="1:1" x14ac:dyDescent="0.25">
      <c r="A302" s="430"/>
    </row>
    <row r="303" spans="1:1" x14ac:dyDescent="0.25">
      <c r="A303" s="430"/>
    </row>
    <row r="304" spans="1:1" x14ac:dyDescent="0.25">
      <c r="A304" s="429"/>
    </row>
    <row r="305" spans="1:1" x14ac:dyDescent="0.25">
      <c r="A305" s="430"/>
    </row>
    <row r="306" spans="1:1" x14ac:dyDescent="0.25">
      <c r="A306" s="430"/>
    </row>
    <row r="307" spans="1:1" x14ac:dyDescent="0.25">
      <c r="A307" s="430"/>
    </row>
    <row r="308" spans="1:1" x14ac:dyDescent="0.25">
      <c r="A308" s="430"/>
    </row>
    <row r="309" spans="1:1" x14ac:dyDescent="0.25">
      <c r="A309" s="430"/>
    </row>
    <row r="310" spans="1:1" x14ac:dyDescent="0.25">
      <c r="A310" s="430"/>
    </row>
    <row r="311" spans="1:1" x14ac:dyDescent="0.25">
      <c r="A311" s="430"/>
    </row>
    <row r="312" spans="1:1" x14ac:dyDescent="0.25">
      <c r="A312" s="430"/>
    </row>
    <row r="313" spans="1:1" x14ac:dyDescent="0.25">
      <c r="A313" s="430"/>
    </row>
    <row r="314" spans="1:1" x14ac:dyDescent="0.25">
      <c r="A314" s="430"/>
    </row>
    <row r="315" spans="1:1" x14ac:dyDescent="0.25">
      <c r="A315" s="430"/>
    </row>
    <row r="316" spans="1:1" x14ac:dyDescent="0.25">
      <c r="A316" s="430"/>
    </row>
    <row r="317" spans="1:1" x14ac:dyDescent="0.25">
      <c r="A317" s="430"/>
    </row>
    <row r="318" spans="1:1" x14ac:dyDescent="0.25">
      <c r="A318" s="430"/>
    </row>
    <row r="319" spans="1:1" x14ac:dyDescent="0.25">
      <c r="A319" s="429"/>
    </row>
    <row r="320" spans="1:1" x14ac:dyDescent="0.25">
      <c r="A320" s="429"/>
    </row>
    <row r="321" spans="1:1" x14ac:dyDescent="0.25">
      <c r="A321" s="430"/>
    </row>
    <row r="322" spans="1:1" x14ac:dyDescent="0.25">
      <c r="A322" s="430"/>
    </row>
    <row r="323" spans="1:1" x14ac:dyDescent="0.25">
      <c r="A323" s="430"/>
    </row>
    <row r="324" spans="1:1" x14ac:dyDescent="0.25">
      <c r="A324" s="430"/>
    </row>
    <row r="325" spans="1:1" x14ac:dyDescent="0.25">
      <c r="A325" s="430"/>
    </row>
    <row r="326" spans="1:1" x14ac:dyDescent="0.25">
      <c r="A326" s="429"/>
    </row>
    <row r="327" spans="1:1" x14ac:dyDescent="0.25">
      <c r="A327" s="430"/>
    </row>
    <row r="328" spans="1:1" x14ac:dyDescent="0.25">
      <c r="A328" s="430"/>
    </row>
    <row r="329" spans="1:1" x14ac:dyDescent="0.25">
      <c r="A329" s="429"/>
    </row>
    <row r="330" spans="1:1" x14ac:dyDescent="0.25">
      <c r="A330" s="430"/>
    </row>
    <row r="331" spans="1:1" x14ac:dyDescent="0.25">
      <c r="A331" s="430"/>
    </row>
    <row r="332" spans="1:1" x14ac:dyDescent="0.25">
      <c r="A332" s="430"/>
    </row>
    <row r="333" spans="1:1" x14ac:dyDescent="0.25">
      <c r="A333" s="430"/>
    </row>
    <row r="334" spans="1:1" x14ac:dyDescent="0.25">
      <c r="A334" s="430"/>
    </row>
    <row r="335" spans="1:1" x14ac:dyDescent="0.25">
      <c r="A335" s="430"/>
    </row>
    <row r="336" spans="1:1" x14ac:dyDescent="0.25">
      <c r="A336" s="430"/>
    </row>
    <row r="337" spans="1:1" x14ac:dyDescent="0.25">
      <c r="A337" s="430"/>
    </row>
    <row r="338" spans="1:1" x14ac:dyDescent="0.25">
      <c r="A338" s="430"/>
    </row>
    <row r="339" spans="1:1" x14ac:dyDescent="0.25">
      <c r="A339" s="430"/>
    </row>
    <row r="340" spans="1:1" x14ac:dyDescent="0.25">
      <c r="A340" s="430"/>
    </row>
    <row r="341" spans="1:1" x14ac:dyDescent="0.25">
      <c r="A341" s="430"/>
    </row>
    <row r="342" spans="1:1" x14ac:dyDescent="0.25">
      <c r="A342" s="430"/>
    </row>
    <row r="343" spans="1:1" x14ac:dyDescent="0.25">
      <c r="A343" s="430"/>
    </row>
    <row r="344" spans="1:1" x14ac:dyDescent="0.25">
      <c r="A344" s="430"/>
    </row>
    <row r="345" spans="1:1" x14ac:dyDescent="0.25">
      <c r="A345" s="430"/>
    </row>
    <row r="346" spans="1:1" x14ac:dyDescent="0.25">
      <c r="A346" s="430"/>
    </row>
    <row r="347" spans="1:1" x14ac:dyDescent="0.25">
      <c r="A347" s="430"/>
    </row>
    <row r="348" spans="1:1" x14ac:dyDescent="0.25">
      <c r="A348" s="430"/>
    </row>
    <row r="349" spans="1:1" x14ac:dyDescent="0.25">
      <c r="A349" s="430"/>
    </row>
    <row r="350" spans="1:1" x14ac:dyDescent="0.25">
      <c r="A350" s="430"/>
    </row>
    <row r="351" spans="1:1" x14ac:dyDescent="0.25">
      <c r="A351" s="429"/>
    </row>
    <row r="352" spans="1:1" x14ac:dyDescent="0.25">
      <c r="A352" s="430"/>
    </row>
    <row r="353" spans="1:1" x14ac:dyDescent="0.25">
      <c r="A353" s="430"/>
    </row>
    <row r="354" spans="1:1" x14ac:dyDescent="0.25">
      <c r="A354" s="430"/>
    </row>
    <row r="355" spans="1:1" x14ac:dyDescent="0.25">
      <c r="A355" s="430"/>
    </row>
    <row r="356" spans="1:1" x14ac:dyDescent="0.25">
      <c r="A356" s="430"/>
    </row>
    <row r="357" spans="1:1" x14ac:dyDescent="0.25">
      <c r="A357" s="429"/>
    </row>
    <row r="358" spans="1:1" x14ac:dyDescent="0.25">
      <c r="A358" s="430"/>
    </row>
    <row r="359" spans="1:1" x14ac:dyDescent="0.25">
      <c r="A359" s="430"/>
    </row>
    <row r="360" spans="1:1" x14ac:dyDescent="0.25">
      <c r="A360" s="430"/>
    </row>
    <row r="361" spans="1:1" x14ac:dyDescent="0.25">
      <c r="A361" s="429"/>
    </row>
    <row r="362" spans="1:1" x14ac:dyDescent="0.25">
      <c r="A362" s="430"/>
    </row>
    <row r="363" spans="1:1" x14ac:dyDescent="0.25">
      <c r="A363" s="430"/>
    </row>
    <row r="364" spans="1:1" x14ac:dyDescent="0.25">
      <c r="A364" s="430"/>
    </row>
    <row r="365" spans="1:1" x14ac:dyDescent="0.25">
      <c r="A365" s="430"/>
    </row>
    <row r="366" spans="1:1" x14ac:dyDescent="0.25">
      <c r="A366" s="430"/>
    </row>
    <row r="367" spans="1:1" x14ac:dyDescent="0.25">
      <c r="A367" s="429"/>
    </row>
    <row r="368" spans="1:1" x14ac:dyDescent="0.25">
      <c r="A368" s="430"/>
    </row>
    <row r="369" spans="1:1" x14ac:dyDescent="0.25">
      <c r="A369" s="430"/>
    </row>
    <row r="370" spans="1:1" x14ac:dyDescent="0.25">
      <c r="A370" s="429"/>
    </row>
    <row r="371" spans="1:1" x14ac:dyDescent="0.25">
      <c r="A371" s="430"/>
    </row>
    <row r="372" spans="1:1" x14ac:dyDescent="0.25">
      <c r="A372" s="430"/>
    </row>
    <row r="373" spans="1:1" x14ac:dyDescent="0.25">
      <c r="A373" s="430"/>
    </row>
    <row r="374" spans="1:1" x14ac:dyDescent="0.25">
      <c r="A374" s="430"/>
    </row>
    <row r="375" spans="1:1" x14ac:dyDescent="0.25">
      <c r="A375" s="430"/>
    </row>
    <row r="376" spans="1:1" x14ac:dyDescent="0.25">
      <c r="A376" s="429"/>
    </row>
    <row r="377" spans="1:1" x14ac:dyDescent="0.25">
      <c r="A377" s="430"/>
    </row>
    <row r="378" spans="1:1" x14ac:dyDescent="0.25">
      <c r="A378" s="430"/>
    </row>
    <row r="379" spans="1:1" x14ac:dyDescent="0.25">
      <c r="A379" s="430"/>
    </row>
    <row r="380" spans="1:1" x14ac:dyDescent="0.25">
      <c r="A380" s="430"/>
    </row>
    <row r="381" spans="1:1" x14ac:dyDescent="0.25">
      <c r="A381" s="430"/>
    </row>
    <row r="382" spans="1:1" x14ac:dyDescent="0.25">
      <c r="A382" s="430"/>
    </row>
    <row r="383" spans="1:1" x14ac:dyDescent="0.25">
      <c r="A383" s="430"/>
    </row>
    <row r="384" spans="1:1" x14ac:dyDescent="0.25">
      <c r="A384" s="430"/>
    </row>
    <row r="385" spans="1:1" x14ac:dyDescent="0.25">
      <c r="A385" s="430"/>
    </row>
    <row r="386" spans="1:1" x14ac:dyDescent="0.25">
      <c r="A386" s="430"/>
    </row>
    <row r="387" spans="1:1" x14ac:dyDescent="0.25">
      <c r="A387" s="429"/>
    </row>
    <row r="388" spans="1:1" x14ac:dyDescent="0.25">
      <c r="A388" s="430"/>
    </row>
    <row r="389" spans="1:1" x14ac:dyDescent="0.25">
      <c r="A389" s="430"/>
    </row>
    <row r="390" spans="1:1" x14ac:dyDescent="0.25">
      <c r="A390" s="429"/>
    </row>
    <row r="391" spans="1:1" x14ac:dyDescent="0.25">
      <c r="A391" s="430"/>
    </row>
    <row r="392" spans="1:1" x14ac:dyDescent="0.25">
      <c r="A392" s="429"/>
    </row>
    <row r="393" spans="1:1" x14ac:dyDescent="0.25">
      <c r="A393" s="430"/>
    </row>
    <row r="394" spans="1:1" x14ac:dyDescent="0.25">
      <c r="A394" s="430"/>
    </row>
    <row r="395" spans="1:1" x14ac:dyDescent="0.25">
      <c r="A395" s="430"/>
    </row>
    <row r="396" spans="1:1" x14ac:dyDescent="0.25">
      <c r="A396" s="429"/>
    </row>
    <row r="397" spans="1:1" x14ac:dyDescent="0.25">
      <c r="A397" s="430"/>
    </row>
    <row r="398" spans="1:1" x14ac:dyDescent="0.25">
      <c r="A398" s="430"/>
    </row>
    <row r="399" spans="1:1" x14ac:dyDescent="0.25">
      <c r="A399" s="430"/>
    </row>
    <row r="400" spans="1:1" x14ac:dyDescent="0.25">
      <c r="A400" s="429"/>
    </row>
    <row r="401" spans="1:1" x14ac:dyDescent="0.25">
      <c r="A401" s="430"/>
    </row>
    <row r="402" spans="1:1" x14ac:dyDescent="0.25">
      <c r="A402" s="430"/>
    </row>
    <row r="403" spans="1:1" x14ac:dyDescent="0.25">
      <c r="A403" s="430"/>
    </row>
    <row r="404" spans="1:1" x14ac:dyDescent="0.25">
      <c r="A404" s="430"/>
    </row>
    <row r="405" spans="1:1" x14ac:dyDescent="0.25">
      <c r="A405" s="430"/>
    </row>
    <row r="406" spans="1:1" x14ac:dyDescent="0.25">
      <c r="A406" s="430"/>
    </row>
    <row r="407" spans="1:1" x14ac:dyDescent="0.25">
      <c r="A407" s="430"/>
    </row>
    <row r="408" spans="1:1" x14ac:dyDescent="0.25">
      <c r="A408" s="430"/>
    </row>
    <row r="409" spans="1:1" x14ac:dyDescent="0.25">
      <c r="A409" s="430"/>
    </row>
    <row r="410" spans="1:1" x14ac:dyDescent="0.25">
      <c r="A410" s="430"/>
    </row>
    <row r="411" spans="1:1" x14ac:dyDescent="0.25">
      <c r="A411" s="429"/>
    </row>
    <row r="412" spans="1:1" x14ac:dyDescent="0.25">
      <c r="A412" s="429"/>
    </row>
    <row r="413" spans="1:1" x14ac:dyDescent="0.25">
      <c r="A413" s="430"/>
    </row>
    <row r="414" spans="1:1" x14ac:dyDescent="0.25">
      <c r="A414" s="430"/>
    </row>
    <row r="415" spans="1:1" x14ac:dyDescent="0.25">
      <c r="A415" s="430"/>
    </row>
    <row r="416" spans="1:1" x14ac:dyDescent="0.25">
      <c r="A416" s="430"/>
    </row>
    <row r="417" spans="1:1" x14ac:dyDescent="0.25">
      <c r="A417" s="430"/>
    </row>
    <row r="418" spans="1:1" x14ac:dyDescent="0.25">
      <c r="A418" s="429"/>
    </row>
    <row r="419" spans="1:1" x14ac:dyDescent="0.25">
      <c r="A419" s="430"/>
    </row>
    <row r="420" spans="1:1" x14ac:dyDescent="0.25">
      <c r="A420" s="430"/>
    </row>
    <row r="421" spans="1:1" x14ac:dyDescent="0.25">
      <c r="A421" s="430"/>
    </row>
    <row r="422" spans="1:1" x14ac:dyDescent="0.25">
      <c r="A422" s="430"/>
    </row>
    <row r="423" spans="1:1" x14ac:dyDescent="0.25">
      <c r="A423" s="430"/>
    </row>
    <row r="424" spans="1:1" x14ac:dyDescent="0.25">
      <c r="A424" s="430"/>
    </row>
    <row r="425" spans="1:1" x14ac:dyDescent="0.25">
      <c r="A425" s="430"/>
    </row>
    <row r="426" spans="1:1" x14ac:dyDescent="0.25">
      <c r="A426" s="430"/>
    </row>
    <row r="427" spans="1:1" x14ac:dyDescent="0.25">
      <c r="A427" s="429"/>
    </row>
    <row r="428" spans="1:1" x14ac:dyDescent="0.25">
      <c r="A428" s="430"/>
    </row>
    <row r="429" spans="1:1" x14ac:dyDescent="0.25">
      <c r="A429" s="430"/>
    </row>
    <row r="430" spans="1:1" x14ac:dyDescent="0.25">
      <c r="A430" s="430"/>
    </row>
    <row r="431" spans="1:1" x14ac:dyDescent="0.25">
      <c r="A431" s="430"/>
    </row>
    <row r="432" spans="1:1" x14ac:dyDescent="0.25">
      <c r="A432" s="430"/>
    </row>
    <row r="433" spans="1:1" x14ac:dyDescent="0.25">
      <c r="A433" s="430"/>
    </row>
    <row r="434" spans="1:1" x14ac:dyDescent="0.25">
      <c r="A434" s="430"/>
    </row>
    <row r="435" spans="1:1" x14ac:dyDescent="0.25">
      <c r="A435" s="430"/>
    </row>
    <row r="436" spans="1:1" x14ac:dyDescent="0.25">
      <c r="A436" s="430"/>
    </row>
    <row r="437" spans="1:1" x14ac:dyDescent="0.25">
      <c r="A437" s="430"/>
    </row>
    <row r="438" spans="1:1" x14ac:dyDescent="0.25">
      <c r="A438" s="430"/>
    </row>
    <row r="439" spans="1:1" x14ac:dyDescent="0.25">
      <c r="A439" s="429"/>
    </row>
    <row r="440" spans="1:1" x14ac:dyDescent="0.25">
      <c r="A440" s="430"/>
    </row>
    <row r="441" spans="1:1" x14ac:dyDescent="0.25">
      <c r="A441" s="430"/>
    </row>
    <row r="442" spans="1:1" x14ac:dyDescent="0.25">
      <c r="A442" s="430"/>
    </row>
    <row r="443" spans="1:1" x14ac:dyDescent="0.25">
      <c r="A443" s="429"/>
    </row>
    <row r="444" spans="1:1" x14ac:dyDescent="0.25">
      <c r="A444" s="430"/>
    </row>
    <row r="445" spans="1:1" x14ac:dyDescent="0.25">
      <c r="A445" s="430"/>
    </row>
    <row r="446" spans="1:1" x14ac:dyDescent="0.25">
      <c r="A446" s="429"/>
    </row>
    <row r="447" spans="1:1" x14ac:dyDescent="0.25">
      <c r="A447" s="430"/>
    </row>
    <row r="448" spans="1:1" x14ac:dyDescent="0.25">
      <c r="A448" s="430"/>
    </row>
    <row r="449" spans="1:1" x14ac:dyDescent="0.25">
      <c r="A449" s="429"/>
    </row>
    <row r="450" spans="1:1" x14ac:dyDescent="0.25">
      <c r="A450" s="430"/>
    </row>
    <row r="451" spans="1:1" x14ac:dyDescent="0.25">
      <c r="A451" s="430"/>
    </row>
  </sheetData>
  <sheetProtection password="8E70" sheet="1" objects="1" scenarios="1" formatCells="0" formatColumns="0" formatRows="0" insertRows="0"/>
  <dataConsolidate/>
  <mergeCells count="33">
    <mergeCell ref="A19:E19"/>
    <mergeCell ref="A20:E20"/>
    <mergeCell ref="A16:E16"/>
    <mergeCell ref="A17:E17"/>
    <mergeCell ref="A18:E18"/>
    <mergeCell ref="A13:E13"/>
    <mergeCell ref="A14:E14"/>
    <mergeCell ref="A15:E15"/>
    <mergeCell ref="F13:G13"/>
    <mergeCell ref="F14:G14"/>
    <mergeCell ref="F15:G15"/>
    <mergeCell ref="A8:C8"/>
    <mergeCell ref="D8:J8"/>
    <mergeCell ref="A11:E11"/>
    <mergeCell ref="A12:E12"/>
    <mergeCell ref="F11:G11"/>
    <mergeCell ref="F12:G12"/>
    <mergeCell ref="F16:G16"/>
    <mergeCell ref="F17:G17"/>
    <mergeCell ref="F19:H19"/>
    <mergeCell ref="F20:G20"/>
    <mergeCell ref="A2:C2"/>
    <mergeCell ref="D2:J2"/>
    <mergeCell ref="A3:C3"/>
    <mergeCell ref="D3:J3"/>
    <mergeCell ref="A4:C4"/>
    <mergeCell ref="D4:J4"/>
    <mergeCell ref="A5:C5"/>
    <mergeCell ref="D5:J5"/>
    <mergeCell ref="A6:C6"/>
    <mergeCell ref="D6:J6"/>
    <mergeCell ref="A7:C7"/>
    <mergeCell ref="D7:J7"/>
  </mergeCells>
  <conditionalFormatting sqref="L25:L62">
    <cfRule type="containsText" dxfId="0" priority="1" stopIfTrue="1" operator="containsText" text="N/A">
      <formula>NOT(ISERROR(SEARCH("N/A",L25)))</formula>
    </cfRule>
  </conditionalFormatting>
  <dataValidations count="7">
    <dataValidation type="list" allowBlank="1" showInputMessage="1" showErrorMessage="1" prompt="If an existing BMP that is providing treatement and/or flow control is going to be modified by the project, the same amount and level of treatment shall be re-established by the new or modified BMP. " sqref="O25:O62">
      <formula1>"YES,NO"</formula1>
    </dataValidation>
    <dataValidation type="list" allowBlank="1" showInputMessage="1" showErrorMessage="1" errorTitle="SELECT FROM LIST" sqref="J25:J62">
      <formula1>"Modified,Completely Removed"</formula1>
    </dataValidation>
    <dataValidation type="list" allowBlank="1" showInputMessage="1" showErrorMessage="1" errorTitle="STORMWATER BMP TYPE" error="SELECT BMP TYPE FROM DROP DOWN MENU" promptTitle="Stormwater BMP Type" prompt="SELECT THE STORMWATER BMP TYPE; FOR CATEGORY 1 BMPS, ADDITIONAL APPROVAL FROM THE REGION HYDRAULICS OFFICE AND LOCAL AREA MAINTENANCE SUPERINTENDANT IS NEEDED" sqref="I25:I62">
      <formula1>STORMWATERBMPS</formula1>
    </dataValidation>
    <dataValidation type="list" allowBlank="1" showInputMessage="1" showErrorMessage="1" errorTitle="SELECT FROM DROP DOWN LIST" promptTitle="SELECT STATE ROUTE" sqref="A25:A62">
      <formula1>STATEROUTES</formula1>
    </dataValidation>
    <dataValidation type="custom" allowBlank="1" showInputMessage="1" showErrorMessage="1" sqref="H79 H66">
      <formula1>"="</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O11"/>
    <dataValidation type="list" allowBlank="1" showInputMessage="1" showErrorMessage="1" sqref="F18:H18">
      <formula1>"YES,NO"</formula1>
    </dataValidation>
  </dataValidations>
  <hyperlinks>
    <hyperlink ref="A78" r:id="rId1"/>
  </hyperlinks>
  <printOptions horizontalCentered="1" verticalCentered="1"/>
  <pageMargins left="0.2" right="0.2" top="0.25" bottom="0.21" header="0.5" footer="0.18"/>
  <pageSetup paperSize="3" scale="83" orientation="landscape" r:id="rId2"/>
  <headerFooter alignWithMargins="0">
    <oddFooter>&amp;L&amp;F&amp;R&amp;D  &amp;T  Version 5.0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4"/>
  <sheetViews>
    <sheetView zoomScaleNormal="100" workbookViewId="0"/>
  </sheetViews>
  <sheetFormatPr defaultRowHeight="13.2" x14ac:dyDescent="0.25"/>
  <cols>
    <col min="1" max="1" width="43.21875" customWidth="1"/>
    <col min="2" max="2" width="13.109375" customWidth="1"/>
    <col min="3" max="3" width="12.21875" customWidth="1"/>
    <col min="5" max="5" width="22.6640625" customWidth="1"/>
    <col min="8" max="8" width="10.109375" customWidth="1"/>
    <col min="14" max="14" width="3.6640625" customWidth="1"/>
    <col min="20" max="20" width="8.88671875" style="665"/>
  </cols>
  <sheetData>
    <row r="1" spans="1:20" ht="15" x14ac:dyDescent="0.25">
      <c r="A1" s="660" t="s">
        <v>239</v>
      </c>
    </row>
    <row r="3" spans="1:20" ht="13.8" thickBot="1" x14ac:dyDescent="0.3"/>
    <row r="4" spans="1:20" ht="18" thickBot="1" x14ac:dyDescent="0.35">
      <c r="A4" s="394" t="s">
        <v>318</v>
      </c>
      <c r="E4" s="656"/>
      <c r="F4" s="657" t="s">
        <v>304</v>
      </c>
      <c r="G4" s="657"/>
      <c r="H4" s="658"/>
    </row>
    <row r="5" spans="1:20" x14ac:dyDescent="0.25">
      <c r="A5" s="394"/>
      <c r="E5" s="666"/>
      <c r="F5" s="667" t="s">
        <v>276</v>
      </c>
      <c r="G5" s="667" t="s">
        <v>277</v>
      </c>
      <c r="H5" s="668" t="s">
        <v>278</v>
      </c>
      <c r="N5" s="665" t="s">
        <v>247</v>
      </c>
      <c r="T5" s="665">
        <v>1</v>
      </c>
    </row>
    <row r="6" spans="1:20" x14ac:dyDescent="0.25">
      <c r="A6" s="659" t="s">
        <v>244</v>
      </c>
      <c r="B6" s="659" t="s">
        <v>245</v>
      </c>
      <c r="C6" s="659" t="s">
        <v>246</v>
      </c>
      <c r="E6" s="669" t="s">
        <v>305</v>
      </c>
      <c r="F6" s="655">
        <f>SUMIFS($C7:$C47,$A7:$A47,"Catch Basin Type 1*",$B7:$B47,"ADD")</f>
        <v>0</v>
      </c>
      <c r="G6" s="655">
        <f>SUMIFS($C7:$C47,$A7:$A47,"Catch Basin Type 1*",$B7:$B47,"REMOVE")</f>
        <v>0</v>
      </c>
      <c r="H6" s="670">
        <f>SUMIFS($C7:$C47,$A7:$A47,"Catch Basin Type 1*",$B7:$B47,"ABANDON")</f>
        <v>0</v>
      </c>
      <c r="N6" s="665" t="s">
        <v>249</v>
      </c>
      <c r="T6" s="665">
        <v>2</v>
      </c>
    </row>
    <row r="7" spans="1:20" x14ac:dyDescent="0.25">
      <c r="A7" s="663"/>
      <c r="B7" s="664"/>
      <c r="C7" s="663"/>
      <c r="E7" s="669" t="s">
        <v>306</v>
      </c>
      <c r="F7" s="655">
        <f>SUMIFS($C7:$C47,$A7:$A47,"Catch Basin Type 2*",$B7:$B47,"ADD")</f>
        <v>0</v>
      </c>
      <c r="G7" s="655">
        <f>SUMIFS($C7:$C47,$A7:$A47,"Catch Basin Type 2*",$B7:$B47,"REMOVE")</f>
        <v>0</v>
      </c>
      <c r="H7" s="670">
        <f>SUMIFS($C7:$C47,$A7:$A47,"Catch Basin Type 2*",$B7:$B47,"ABANDON")</f>
        <v>0</v>
      </c>
      <c r="N7" s="665" t="s">
        <v>251</v>
      </c>
      <c r="T7" s="665">
        <v>3</v>
      </c>
    </row>
    <row r="8" spans="1:20" x14ac:dyDescent="0.25">
      <c r="A8" s="663"/>
      <c r="B8" s="664"/>
      <c r="C8" s="663"/>
      <c r="E8" s="669" t="s">
        <v>307</v>
      </c>
      <c r="F8" s="655">
        <f>SUMIFS($C7:$C47,$A7:$A47,"Manhole Type 1*",$B7:$B47,"ADD")</f>
        <v>0</v>
      </c>
      <c r="G8" s="655">
        <f>SUMIFS($C7:$C47,$A7:$A47,"Manhole Type 1*",$B7:$B47,"REMOVE")</f>
        <v>0</v>
      </c>
      <c r="H8" s="670">
        <f>SUMIFS($C7:$C47,$A7:$A47,"Manhole Type 1*",$B7:$B47,"ABANDON")</f>
        <v>0</v>
      </c>
      <c r="N8" s="665" t="s">
        <v>280</v>
      </c>
      <c r="T8" s="665">
        <v>4</v>
      </c>
    </row>
    <row r="9" spans="1:20" x14ac:dyDescent="0.25">
      <c r="A9" s="663"/>
      <c r="B9" s="664"/>
      <c r="C9" s="663"/>
      <c r="E9" s="669" t="s">
        <v>308</v>
      </c>
      <c r="F9" s="655">
        <f>SUMIFS($C7:$C47,$A7:$A47,"Manhole Type 2*",$B7:$B47,"ADD")</f>
        <v>0</v>
      </c>
      <c r="G9" s="655">
        <f>SUMIFS($C7:$C47,$A7:$A47,"Manhole Type 2*",$B7:$B47,"REMOVE")</f>
        <v>0</v>
      </c>
      <c r="H9" s="670">
        <f>SUMIFS($C7:$C47,$A7:$A47,"Manhole Type 2*",$B7:$B47,"ABANDON")</f>
        <v>0</v>
      </c>
      <c r="N9" s="665" t="s">
        <v>279</v>
      </c>
      <c r="T9" s="665">
        <v>5</v>
      </c>
    </row>
    <row r="10" spans="1:20" x14ac:dyDescent="0.25">
      <c r="A10" s="663"/>
      <c r="B10" s="664"/>
      <c r="C10" s="663"/>
      <c r="E10" s="669" t="s">
        <v>309</v>
      </c>
      <c r="F10" s="655">
        <f>SUMIFS($C7:$C47,$A7:$A47,"Manhole Type 3*",$B7:$B47,"ADD")</f>
        <v>0</v>
      </c>
      <c r="G10" s="655">
        <f>SUMIFS($C7:$C47,$A7:$A47,"Manhole Type 3*",$B7:$B47,"REMOVE")</f>
        <v>0</v>
      </c>
      <c r="H10" s="670">
        <f>SUMIFS($C7:$C47,$A7:$A47,"Manhole Type 3*",$B7:$B47,"ABANDON")</f>
        <v>0</v>
      </c>
      <c r="N10" s="665" t="s">
        <v>281</v>
      </c>
      <c r="T10" s="665">
        <v>6</v>
      </c>
    </row>
    <row r="11" spans="1:20" x14ac:dyDescent="0.25">
      <c r="A11" s="663"/>
      <c r="B11" s="664"/>
      <c r="C11" s="663"/>
      <c r="E11" s="669" t="s">
        <v>310</v>
      </c>
      <c r="F11" s="655">
        <f>SUMIFS($C7:$C47,$A7:$A47,"Combination Inlet*",$B7:$B47,"ADD")</f>
        <v>0</v>
      </c>
      <c r="G11" s="655">
        <f>SUMIFS($C7:$C47,$A7:$A47,"Combination Inlet*",$B7:$B47,"REMOVE")</f>
        <v>0</v>
      </c>
      <c r="H11" s="670">
        <f>SUMIFS($C7:$C47,$A7:$A47,"Combination Inlet*",$B7:$B47,"ABANDON")</f>
        <v>0</v>
      </c>
      <c r="N11" s="665" t="s">
        <v>282</v>
      </c>
      <c r="T11" s="665">
        <v>7</v>
      </c>
    </row>
    <row r="12" spans="1:20" x14ac:dyDescent="0.25">
      <c r="A12" s="663"/>
      <c r="B12" s="664"/>
      <c r="C12" s="663"/>
      <c r="E12" s="669" t="s">
        <v>311</v>
      </c>
      <c r="F12" s="655">
        <f>SUMIFS($C7:$C47,$A7:$A47,"Concrete Inlet",$B7:$B47,"ADD")</f>
        <v>0</v>
      </c>
      <c r="G12" s="655">
        <f>SUMIFS($C7:$C47,$A7:$A47,"Concrete Inlet",$B7:$B47,"REMOVE")</f>
        <v>0</v>
      </c>
      <c r="H12" s="670">
        <f>SUMIFS($C7:$C47,$A7:$A47,"Concrete Inlet",$B7:$B47,"ABANDON")</f>
        <v>0</v>
      </c>
      <c r="N12" s="665" t="s">
        <v>283</v>
      </c>
      <c r="T12" s="665">
        <v>8</v>
      </c>
    </row>
    <row r="13" spans="1:20" x14ac:dyDescent="0.25">
      <c r="A13" s="663"/>
      <c r="B13" s="664"/>
      <c r="C13" s="663"/>
      <c r="E13" s="669" t="s">
        <v>312</v>
      </c>
      <c r="F13" s="655">
        <f>SUMIFS($C7:$C47,$A7:$A47,"Grate Inlet Type 1*",$B7:$B47,"ADD")</f>
        <v>0</v>
      </c>
      <c r="G13" s="655">
        <f>SUMIFS($C7:$C47,$A7:$A47,"Grate Inlet Type 1*",$B7:$B47,"REMOVE")</f>
        <v>0</v>
      </c>
      <c r="H13" s="670">
        <f>SUMIFS($C7:$C47,$A7:$A47,"Grate Inlet Type 1*",$B7:$B47,"ABANDON")</f>
        <v>0</v>
      </c>
      <c r="N13" s="665" t="s">
        <v>284</v>
      </c>
      <c r="T13" s="665">
        <v>9</v>
      </c>
    </row>
    <row r="14" spans="1:20" x14ac:dyDescent="0.25">
      <c r="A14" s="663"/>
      <c r="B14" s="664"/>
      <c r="C14" s="663"/>
      <c r="E14" s="669" t="s">
        <v>313</v>
      </c>
      <c r="F14" s="655">
        <f>SUMIFS($C7:$C47,$A7:$A47,"Grate Inlet Type 2*",$B7:$B47,"ADD")</f>
        <v>0</v>
      </c>
      <c r="G14" s="655">
        <f>SUMIFS($C7:$C47,$A7:$A47,"Grate Inlet Type 2*",$B7:$B47,"REMOVE")</f>
        <v>0</v>
      </c>
      <c r="H14" s="670">
        <f>SUMIFS($C7:$C47,$A7:$A47,"Grate Inlet Type 2*",$B7:$B47,"ABANDON")</f>
        <v>0</v>
      </c>
      <c r="N14" s="665" t="s">
        <v>285</v>
      </c>
      <c r="T14" s="665">
        <v>10</v>
      </c>
    </row>
    <row r="15" spans="1:20" x14ac:dyDescent="0.25">
      <c r="A15" s="663"/>
      <c r="B15" s="664"/>
      <c r="C15" s="663"/>
      <c r="E15" s="669" t="s">
        <v>314</v>
      </c>
      <c r="F15" s="655">
        <f>SUMIFS($C7:$C47,$A7:$A47,"Drop Inlet Type 1*",$B7:$B47,"ADD")</f>
        <v>0</v>
      </c>
      <c r="G15" s="655">
        <f>SUMIFS($C7:$C47,$A7:$A47,"Drop Inlet Type 1*",$B7:$B47,"REMOVE")</f>
        <v>0</v>
      </c>
      <c r="H15" s="670">
        <f>SUMIFS($C7:$C47,$A7:$A47,"Drop Inlet Type 1*",$B7:$B47,"ABANDON")</f>
        <v>0</v>
      </c>
      <c r="N15" s="665" t="s">
        <v>286</v>
      </c>
      <c r="T15" s="665">
        <v>11</v>
      </c>
    </row>
    <row r="16" spans="1:20" ht="13.8" thickBot="1" x14ac:dyDescent="0.3">
      <c r="A16" s="663"/>
      <c r="B16" s="664"/>
      <c r="C16" s="663"/>
      <c r="E16" s="671" t="s">
        <v>315</v>
      </c>
      <c r="F16" s="672">
        <f>SUMIFS($C7:$C47,$A7:$A47,"Drop Inlet Type 2*",$B7:$B47,"ADD")</f>
        <v>0</v>
      </c>
      <c r="G16" s="672">
        <f>SUMIFS($C7:$C47,$A7:$A47,"Drop Inlet Type 2*",$B7:$B47,"REMOVE")</f>
        <v>0</v>
      </c>
      <c r="H16" s="673">
        <f>SUMIFS($C7:$C47,$A7:$A47,"Drop Inlet Type 2*",$B7:$B47,"ABANDON")</f>
        <v>0</v>
      </c>
      <c r="N16" s="665" t="s">
        <v>254</v>
      </c>
      <c r="T16" s="665">
        <v>12</v>
      </c>
    </row>
    <row r="17" spans="1:20" x14ac:dyDescent="0.25">
      <c r="A17" s="663"/>
      <c r="B17" s="664"/>
      <c r="C17" s="663"/>
      <c r="N17" s="665" t="s">
        <v>256</v>
      </c>
      <c r="T17" s="665">
        <v>13</v>
      </c>
    </row>
    <row r="18" spans="1:20" x14ac:dyDescent="0.25">
      <c r="A18" s="663"/>
      <c r="B18" s="664"/>
      <c r="C18" s="663"/>
      <c r="N18" s="665" t="s">
        <v>287</v>
      </c>
      <c r="T18" s="665">
        <v>14</v>
      </c>
    </row>
    <row r="19" spans="1:20" x14ac:dyDescent="0.25">
      <c r="A19" s="663"/>
      <c r="B19" s="664"/>
      <c r="C19" s="663"/>
      <c r="N19" s="665" t="s">
        <v>288</v>
      </c>
      <c r="T19" s="665">
        <v>15</v>
      </c>
    </row>
    <row r="20" spans="1:20" x14ac:dyDescent="0.25">
      <c r="A20" s="663"/>
      <c r="B20" s="664"/>
      <c r="C20" s="663"/>
      <c r="N20" s="665" t="s">
        <v>289</v>
      </c>
      <c r="T20" s="665">
        <v>16</v>
      </c>
    </row>
    <row r="21" spans="1:20" x14ac:dyDescent="0.25">
      <c r="A21" s="663"/>
      <c r="B21" s="664"/>
      <c r="C21" s="663"/>
      <c r="N21" s="665" t="s">
        <v>290</v>
      </c>
      <c r="T21" s="665">
        <v>17</v>
      </c>
    </row>
    <row r="22" spans="1:20" x14ac:dyDescent="0.25">
      <c r="A22" s="663"/>
      <c r="B22" s="664"/>
      <c r="C22" s="663"/>
      <c r="N22" s="665" t="s">
        <v>291</v>
      </c>
      <c r="T22" s="665">
        <v>18</v>
      </c>
    </row>
    <row r="23" spans="1:20" x14ac:dyDescent="0.25">
      <c r="A23" s="663"/>
      <c r="B23" s="664"/>
      <c r="C23" s="663"/>
      <c r="N23" s="665" t="s">
        <v>292</v>
      </c>
      <c r="T23" s="665">
        <v>19</v>
      </c>
    </row>
    <row r="24" spans="1:20" x14ac:dyDescent="0.25">
      <c r="A24" s="663"/>
      <c r="B24" s="664"/>
      <c r="C24" s="663"/>
      <c r="N24" s="665" t="s">
        <v>293</v>
      </c>
      <c r="T24" s="665">
        <v>20</v>
      </c>
    </row>
    <row r="25" spans="1:20" x14ac:dyDescent="0.25">
      <c r="A25" s="663"/>
      <c r="B25" s="664"/>
      <c r="C25" s="663"/>
      <c r="N25" s="665" t="s">
        <v>294</v>
      </c>
      <c r="T25" s="665">
        <v>21</v>
      </c>
    </row>
    <row r="26" spans="1:20" x14ac:dyDescent="0.25">
      <c r="A26" s="663"/>
      <c r="B26" s="664"/>
      <c r="C26" s="663"/>
      <c r="N26" s="665" t="s">
        <v>295</v>
      </c>
      <c r="T26" s="665">
        <v>22</v>
      </c>
    </row>
    <row r="27" spans="1:20" x14ac:dyDescent="0.25">
      <c r="A27" s="663"/>
      <c r="B27" s="664"/>
      <c r="C27" s="663"/>
      <c r="N27" s="665" t="s">
        <v>296</v>
      </c>
      <c r="T27" s="665">
        <v>23</v>
      </c>
    </row>
    <row r="28" spans="1:20" x14ac:dyDescent="0.25">
      <c r="A28" s="663"/>
      <c r="B28" s="664"/>
      <c r="C28" s="663"/>
      <c r="N28" s="665" t="s">
        <v>297</v>
      </c>
      <c r="T28" s="665">
        <v>24</v>
      </c>
    </row>
    <row r="29" spans="1:20" x14ac:dyDescent="0.25">
      <c r="A29" s="663"/>
      <c r="B29" s="664"/>
      <c r="C29" s="663"/>
      <c r="N29" s="665" t="s">
        <v>298</v>
      </c>
      <c r="T29" s="665">
        <v>25</v>
      </c>
    </row>
    <row r="30" spans="1:20" x14ac:dyDescent="0.25">
      <c r="A30" s="663"/>
      <c r="B30" s="664"/>
      <c r="C30" s="663"/>
      <c r="N30" s="665" t="s">
        <v>299</v>
      </c>
      <c r="T30" s="665">
        <v>26</v>
      </c>
    </row>
    <row r="31" spans="1:20" x14ac:dyDescent="0.25">
      <c r="A31" s="663"/>
      <c r="B31" s="664"/>
      <c r="C31" s="663"/>
      <c r="N31" s="665" t="s">
        <v>300</v>
      </c>
      <c r="T31" s="665">
        <v>27</v>
      </c>
    </row>
    <row r="32" spans="1:20" x14ac:dyDescent="0.25">
      <c r="A32" s="663"/>
      <c r="B32" s="664"/>
      <c r="C32" s="663"/>
      <c r="N32" s="665" t="s">
        <v>301</v>
      </c>
      <c r="T32" s="665">
        <v>28</v>
      </c>
    </row>
    <row r="33" spans="1:20" x14ac:dyDescent="0.25">
      <c r="A33" s="663"/>
      <c r="B33" s="664"/>
      <c r="C33" s="663"/>
      <c r="N33" s="665" t="s">
        <v>302</v>
      </c>
      <c r="T33" s="665">
        <v>29</v>
      </c>
    </row>
    <row r="34" spans="1:20" x14ac:dyDescent="0.25">
      <c r="A34" s="663"/>
      <c r="B34" s="664"/>
      <c r="C34" s="663"/>
      <c r="N34" s="665" t="s">
        <v>303</v>
      </c>
      <c r="T34" s="665">
        <v>30</v>
      </c>
    </row>
    <row r="35" spans="1:20" x14ac:dyDescent="0.25">
      <c r="A35" s="663"/>
      <c r="B35" s="664"/>
      <c r="C35" s="663"/>
      <c r="N35" s="665" t="s">
        <v>264</v>
      </c>
      <c r="T35" s="665">
        <v>31</v>
      </c>
    </row>
    <row r="36" spans="1:20" x14ac:dyDescent="0.25">
      <c r="A36" s="663"/>
      <c r="B36" s="664"/>
      <c r="C36" s="663"/>
      <c r="N36" s="665" t="s">
        <v>266</v>
      </c>
      <c r="T36" s="665">
        <v>32</v>
      </c>
    </row>
    <row r="37" spans="1:20" x14ac:dyDescent="0.25">
      <c r="A37" s="663"/>
      <c r="B37" s="664"/>
      <c r="C37" s="663"/>
      <c r="N37" s="665" t="s">
        <v>268</v>
      </c>
      <c r="T37" s="665">
        <v>33</v>
      </c>
    </row>
    <row r="38" spans="1:20" x14ac:dyDescent="0.25">
      <c r="A38" s="663"/>
      <c r="B38" s="664"/>
      <c r="C38" s="663"/>
      <c r="N38" s="665" t="s">
        <v>270</v>
      </c>
      <c r="T38" s="665">
        <v>34</v>
      </c>
    </row>
    <row r="39" spans="1:20" x14ac:dyDescent="0.25">
      <c r="A39" s="663"/>
      <c r="B39" s="664"/>
      <c r="C39" s="663"/>
      <c r="N39" s="665" t="s">
        <v>272</v>
      </c>
      <c r="T39" s="665">
        <v>35</v>
      </c>
    </row>
    <row r="40" spans="1:20" x14ac:dyDescent="0.25">
      <c r="A40" s="663"/>
      <c r="B40" s="664"/>
      <c r="C40" s="663"/>
      <c r="N40" s="665" t="s">
        <v>274</v>
      </c>
      <c r="T40" s="665">
        <v>36</v>
      </c>
    </row>
    <row r="41" spans="1:20" x14ac:dyDescent="0.25">
      <c r="A41" s="663"/>
      <c r="B41" s="664"/>
      <c r="C41" s="663"/>
      <c r="T41" s="665">
        <v>37</v>
      </c>
    </row>
    <row r="42" spans="1:20" x14ac:dyDescent="0.25">
      <c r="A42" s="663"/>
      <c r="B42" s="664"/>
      <c r="C42" s="663"/>
      <c r="T42" s="665">
        <v>38</v>
      </c>
    </row>
    <row r="43" spans="1:20" x14ac:dyDescent="0.25">
      <c r="A43" s="663"/>
      <c r="B43" s="664"/>
      <c r="C43" s="663"/>
      <c r="T43" s="665">
        <v>39</v>
      </c>
    </row>
    <row r="44" spans="1:20" x14ac:dyDescent="0.25">
      <c r="A44" s="663"/>
      <c r="B44" s="664"/>
      <c r="C44" s="663"/>
      <c r="T44" s="665">
        <v>40</v>
      </c>
    </row>
    <row r="45" spans="1:20" x14ac:dyDescent="0.25">
      <c r="A45" s="663"/>
      <c r="B45" s="664"/>
      <c r="C45" s="663"/>
      <c r="T45" s="665">
        <v>41</v>
      </c>
    </row>
    <row r="46" spans="1:20" x14ac:dyDescent="0.25">
      <c r="A46" s="663"/>
      <c r="B46" s="664"/>
      <c r="C46" s="663"/>
      <c r="T46" s="665">
        <v>42</v>
      </c>
    </row>
    <row r="47" spans="1:20" x14ac:dyDescent="0.25">
      <c r="A47" s="663"/>
      <c r="B47" s="664"/>
      <c r="C47" s="663"/>
      <c r="T47" s="665">
        <v>43</v>
      </c>
    </row>
    <row r="48" spans="1:20" x14ac:dyDescent="0.25">
      <c r="T48" s="665">
        <v>44</v>
      </c>
    </row>
    <row r="49" spans="20:20" x14ac:dyDescent="0.25">
      <c r="T49" s="665">
        <v>45</v>
      </c>
    </row>
    <row r="50" spans="20:20" x14ac:dyDescent="0.25">
      <c r="T50" s="665">
        <v>46</v>
      </c>
    </row>
    <row r="51" spans="20:20" x14ac:dyDescent="0.25">
      <c r="T51" s="665">
        <v>47</v>
      </c>
    </row>
    <row r="52" spans="20:20" x14ac:dyDescent="0.25">
      <c r="T52" s="665">
        <v>48</v>
      </c>
    </row>
    <row r="53" spans="20:20" x14ac:dyDescent="0.25">
      <c r="T53" s="665">
        <v>49</v>
      </c>
    </row>
    <row r="54" spans="20:20" x14ac:dyDescent="0.25">
      <c r="T54" s="665">
        <v>50</v>
      </c>
    </row>
    <row r="55" spans="20:20" x14ac:dyDescent="0.25">
      <c r="T55" s="665">
        <v>51</v>
      </c>
    </row>
    <row r="56" spans="20:20" x14ac:dyDescent="0.25">
      <c r="T56" s="665">
        <v>52</v>
      </c>
    </row>
    <row r="57" spans="20:20" x14ac:dyDescent="0.25">
      <c r="T57" s="665">
        <v>53</v>
      </c>
    </row>
    <row r="58" spans="20:20" x14ac:dyDescent="0.25">
      <c r="T58" s="665">
        <v>54</v>
      </c>
    </row>
    <row r="59" spans="20:20" x14ac:dyDescent="0.25">
      <c r="T59" s="665">
        <v>55</v>
      </c>
    </row>
    <row r="60" spans="20:20" x14ac:dyDescent="0.25">
      <c r="T60" s="665">
        <v>56</v>
      </c>
    </row>
    <row r="61" spans="20:20" x14ac:dyDescent="0.25">
      <c r="T61" s="665">
        <v>57</v>
      </c>
    </row>
    <row r="62" spans="20:20" x14ac:dyDescent="0.25">
      <c r="T62" s="665">
        <v>58</v>
      </c>
    </row>
    <row r="63" spans="20:20" x14ac:dyDescent="0.25">
      <c r="T63" s="665">
        <v>59</v>
      </c>
    </row>
    <row r="64" spans="20:20" x14ac:dyDescent="0.25">
      <c r="T64" s="665">
        <v>60</v>
      </c>
    </row>
    <row r="65" spans="20:20" x14ac:dyDescent="0.25">
      <c r="T65" s="665">
        <v>61</v>
      </c>
    </row>
    <row r="66" spans="20:20" x14ac:dyDescent="0.25">
      <c r="T66" s="665">
        <v>62</v>
      </c>
    </row>
    <row r="67" spans="20:20" x14ac:dyDescent="0.25">
      <c r="T67" s="665">
        <v>63</v>
      </c>
    </row>
    <row r="68" spans="20:20" x14ac:dyDescent="0.25">
      <c r="T68" s="665">
        <v>64</v>
      </c>
    </row>
    <row r="69" spans="20:20" x14ac:dyDescent="0.25">
      <c r="T69" s="665">
        <v>65</v>
      </c>
    </row>
    <row r="70" spans="20:20" x14ac:dyDescent="0.25">
      <c r="T70" s="665">
        <v>66</v>
      </c>
    </row>
    <row r="71" spans="20:20" x14ac:dyDescent="0.25">
      <c r="T71" s="665">
        <v>67</v>
      </c>
    </row>
    <row r="72" spans="20:20" x14ac:dyDescent="0.25">
      <c r="T72" s="665">
        <v>68</v>
      </c>
    </row>
    <row r="73" spans="20:20" x14ac:dyDescent="0.25">
      <c r="T73" s="665">
        <v>69</v>
      </c>
    </row>
    <row r="74" spans="20:20" x14ac:dyDescent="0.25">
      <c r="T74" s="665">
        <v>70</v>
      </c>
    </row>
    <row r="75" spans="20:20" x14ac:dyDescent="0.25">
      <c r="T75" s="665">
        <v>71</v>
      </c>
    </row>
    <row r="76" spans="20:20" x14ac:dyDescent="0.25">
      <c r="T76" s="665">
        <v>72</v>
      </c>
    </row>
    <row r="77" spans="20:20" x14ac:dyDescent="0.25">
      <c r="T77" s="665">
        <v>73</v>
      </c>
    </row>
    <row r="78" spans="20:20" x14ac:dyDescent="0.25">
      <c r="T78" s="665">
        <v>74</v>
      </c>
    </row>
    <row r="79" spans="20:20" x14ac:dyDescent="0.25">
      <c r="T79" s="665">
        <v>75</v>
      </c>
    </row>
    <row r="80" spans="20:20" x14ac:dyDescent="0.25">
      <c r="T80" s="665">
        <v>76</v>
      </c>
    </row>
    <row r="81" spans="20:20" x14ac:dyDescent="0.25">
      <c r="T81" s="665">
        <v>77</v>
      </c>
    </row>
    <row r="82" spans="20:20" x14ac:dyDescent="0.25">
      <c r="T82" s="665">
        <v>78</v>
      </c>
    </row>
    <row r="83" spans="20:20" x14ac:dyDescent="0.25">
      <c r="T83" s="665">
        <v>79</v>
      </c>
    </row>
    <row r="84" spans="20:20" x14ac:dyDescent="0.25">
      <c r="T84" s="665">
        <v>80</v>
      </c>
    </row>
    <row r="85" spans="20:20" x14ac:dyDescent="0.25">
      <c r="T85" s="665">
        <v>81</v>
      </c>
    </row>
    <row r="86" spans="20:20" x14ac:dyDescent="0.25">
      <c r="T86" s="665">
        <v>82</v>
      </c>
    </row>
    <row r="87" spans="20:20" x14ac:dyDescent="0.25">
      <c r="T87" s="665">
        <v>83</v>
      </c>
    </row>
    <row r="88" spans="20:20" x14ac:dyDescent="0.25">
      <c r="T88" s="665">
        <v>84</v>
      </c>
    </row>
    <row r="89" spans="20:20" x14ac:dyDescent="0.25">
      <c r="T89" s="665">
        <v>85</v>
      </c>
    </row>
    <row r="90" spans="20:20" x14ac:dyDescent="0.25">
      <c r="T90" s="665">
        <v>86</v>
      </c>
    </row>
    <row r="91" spans="20:20" x14ac:dyDescent="0.25">
      <c r="T91" s="665">
        <v>87</v>
      </c>
    </row>
    <row r="92" spans="20:20" x14ac:dyDescent="0.25">
      <c r="T92" s="665">
        <v>88</v>
      </c>
    </row>
    <row r="93" spans="20:20" x14ac:dyDescent="0.25">
      <c r="T93" s="665">
        <v>89</v>
      </c>
    </row>
    <row r="94" spans="20:20" x14ac:dyDescent="0.25">
      <c r="T94" s="665">
        <v>90</v>
      </c>
    </row>
    <row r="95" spans="20:20" x14ac:dyDescent="0.25">
      <c r="T95" s="665">
        <v>91</v>
      </c>
    </row>
    <row r="96" spans="20:20" x14ac:dyDescent="0.25">
      <c r="T96" s="665">
        <v>92</v>
      </c>
    </row>
    <row r="97" spans="20:20" x14ac:dyDescent="0.25">
      <c r="T97" s="665">
        <v>93</v>
      </c>
    </row>
    <row r="98" spans="20:20" x14ac:dyDescent="0.25">
      <c r="T98" s="665">
        <v>94</v>
      </c>
    </row>
    <row r="99" spans="20:20" x14ac:dyDescent="0.25">
      <c r="T99" s="665">
        <v>95</v>
      </c>
    </row>
    <row r="100" spans="20:20" x14ac:dyDescent="0.25">
      <c r="T100" s="665">
        <v>96</v>
      </c>
    </row>
    <row r="101" spans="20:20" x14ac:dyDescent="0.25">
      <c r="T101" s="665">
        <v>97</v>
      </c>
    </row>
    <row r="102" spans="20:20" x14ac:dyDescent="0.25">
      <c r="T102" s="665">
        <v>98</v>
      </c>
    </row>
    <row r="103" spans="20:20" x14ac:dyDescent="0.25">
      <c r="T103" s="665">
        <v>99</v>
      </c>
    </row>
    <row r="104" spans="20:20" x14ac:dyDescent="0.25">
      <c r="T104" s="665">
        <v>100</v>
      </c>
    </row>
    <row r="105" spans="20:20" x14ac:dyDescent="0.25">
      <c r="T105" s="665">
        <v>101</v>
      </c>
    </row>
    <row r="106" spans="20:20" x14ac:dyDescent="0.25">
      <c r="T106" s="665">
        <v>102</v>
      </c>
    </row>
    <row r="107" spans="20:20" x14ac:dyDescent="0.25">
      <c r="T107" s="665">
        <v>103</v>
      </c>
    </row>
    <row r="108" spans="20:20" x14ac:dyDescent="0.25">
      <c r="T108" s="665">
        <v>104</v>
      </c>
    </row>
    <row r="109" spans="20:20" x14ac:dyDescent="0.25">
      <c r="T109" s="665">
        <v>105</v>
      </c>
    </row>
    <row r="110" spans="20:20" x14ac:dyDescent="0.25">
      <c r="T110" s="665">
        <v>106</v>
      </c>
    </row>
    <row r="111" spans="20:20" x14ac:dyDescent="0.25">
      <c r="T111" s="665">
        <v>107</v>
      </c>
    </row>
    <row r="112" spans="20:20" x14ac:dyDescent="0.25">
      <c r="T112" s="665">
        <v>108</v>
      </c>
    </row>
    <row r="113" spans="20:20" x14ac:dyDescent="0.25">
      <c r="T113" s="665">
        <v>109</v>
      </c>
    </row>
    <row r="114" spans="20:20" x14ac:dyDescent="0.25">
      <c r="T114" s="665">
        <v>110</v>
      </c>
    </row>
    <row r="115" spans="20:20" x14ac:dyDescent="0.25">
      <c r="T115" s="665">
        <v>111</v>
      </c>
    </row>
    <row r="116" spans="20:20" x14ac:dyDescent="0.25">
      <c r="T116" s="665">
        <v>112</v>
      </c>
    </row>
    <row r="117" spans="20:20" x14ac:dyDescent="0.25">
      <c r="T117" s="665">
        <v>113</v>
      </c>
    </row>
    <row r="118" spans="20:20" x14ac:dyDescent="0.25">
      <c r="T118" s="665">
        <v>114</v>
      </c>
    </row>
    <row r="119" spans="20:20" x14ac:dyDescent="0.25">
      <c r="T119" s="665">
        <v>115</v>
      </c>
    </row>
    <row r="120" spans="20:20" x14ac:dyDescent="0.25">
      <c r="T120" s="665">
        <v>116</v>
      </c>
    </row>
    <row r="121" spans="20:20" x14ac:dyDescent="0.25">
      <c r="T121" s="665">
        <v>117</v>
      </c>
    </row>
    <row r="122" spans="20:20" x14ac:dyDescent="0.25">
      <c r="T122" s="665">
        <v>118</v>
      </c>
    </row>
    <row r="123" spans="20:20" x14ac:dyDescent="0.25">
      <c r="T123" s="665">
        <v>119</v>
      </c>
    </row>
    <row r="124" spans="20:20" x14ac:dyDescent="0.25">
      <c r="T124" s="665">
        <v>120</v>
      </c>
    </row>
    <row r="125" spans="20:20" x14ac:dyDescent="0.25">
      <c r="T125" s="665">
        <v>121</v>
      </c>
    </row>
    <row r="126" spans="20:20" x14ac:dyDescent="0.25">
      <c r="T126" s="665">
        <v>122</v>
      </c>
    </row>
    <row r="127" spans="20:20" x14ac:dyDescent="0.25">
      <c r="T127" s="665">
        <v>123</v>
      </c>
    </row>
    <row r="128" spans="20:20" x14ac:dyDescent="0.25">
      <c r="T128" s="665">
        <v>124</v>
      </c>
    </row>
    <row r="129" spans="20:20" x14ac:dyDescent="0.25">
      <c r="T129" s="665">
        <v>125</v>
      </c>
    </row>
    <row r="130" spans="20:20" x14ac:dyDescent="0.25">
      <c r="T130" s="665">
        <v>126</v>
      </c>
    </row>
    <row r="131" spans="20:20" x14ac:dyDescent="0.25">
      <c r="T131" s="665">
        <v>127</v>
      </c>
    </row>
    <row r="132" spans="20:20" x14ac:dyDescent="0.25">
      <c r="T132" s="665">
        <v>128</v>
      </c>
    </row>
    <row r="133" spans="20:20" x14ac:dyDescent="0.25">
      <c r="T133" s="665">
        <v>129</v>
      </c>
    </row>
    <row r="134" spans="20:20" x14ac:dyDescent="0.25">
      <c r="T134" s="665">
        <v>130</v>
      </c>
    </row>
    <row r="135" spans="20:20" x14ac:dyDescent="0.25">
      <c r="T135" s="665">
        <v>131</v>
      </c>
    </row>
    <row r="136" spans="20:20" x14ac:dyDescent="0.25">
      <c r="T136" s="665">
        <v>132</v>
      </c>
    </row>
    <row r="137" spans="20:20" x14ac:dyDescent="0.25">
      <c r="T137" s="665">
        <v>133</v>
      </c>
    </row>
    <row r="138" spans="20:20" x14ac:dyDescent="0.25">
      <c r="T138" s="665">
        <v>134</v>
      </c>
    </row>
    <row r="139" spans="20:20" x14ac:dyDescent="0.25">
      <c r="T139" s="665">
        <v>135</v>
      </c>
    </row>
    <row r="140" spans="20:20" x14ac:dyDescent="0.25">
      <c r="T140" s="665">
        <v>136</v>
      </c>
    </row>
    <row r="141" spans="20:20" x14ac:dyDescent="0.25">
      <c r="T141" s="665">
        <v>137</v>
      </c>
    </row>
    <row r="142" spans="20:20" x14ac:dyDescent="0.25">
      <c r="T142" s="665">
        <v>138</v>
      </c>
    </row>
    <row r="143" spans="20:20" x14ac:dyDescent="0.25">
      <c r="T143" s="665">
        <v>139</v>
      </c>
    </row>
    <row r="144" spans="20:20" x14ac:dyDescent="0.25">
      <c r="T144" s="665">
        <v>140</v>
      </c>
    </row>
    <row r="145" spans="20:20" x14ac:dyDescent="0.25">
      <c r="T145" s="665">
        <v>141</v>
      </c>
    </row>
    <row r="146" spans="20:20" x14ac:dyDescent="0.25">
      <c r="T146" s="665">
        <v>142</v>
      </c>
    </row>
    <row r="147" spans="20:20" x14ac:dyDescent="0.25">
      <c r="T147" s="665">
        <v>143</v>
      </c>
    </row>
    <row r="148" spans="20:20" x14ac:dyDescent="0.25">
      <c r="T148" s="665">
        <v>144</v>
      </c>
    </row>
    <row r="149" spans="20:20" x14ac:dyDescent="0.25">
      <c r="T149" s="665">
        <v>145</v>
      </c>
    </row>
    <row r="150" spans="20:20" x14ac:dyDescent="0.25">
      <c r="T150" s="665">
        <v>146</v>
      </c>
    </row>
    <row r="151" spans="20:20" x14ac:dyDescent="0.25">
      <c r="T151" s="665">
        <v>147</v>
      </c>
    </row>
    <row r="152" spans="20:20" x14ac:dyDescent="0.25">
      <c r="T152" s="665">
        <v>148</v>
      </c>
    </row>
    <row r="153" spans="20:20" x14ac:dyDescent="0.25">
      <c r="T153" s="665">
        <v>149</v>
      </c>
    </row>
    <row r="154" spans="20:20" x14ac:dyDescent="0.25">
      <c r="T154" s="665">
        <v>150</v>
      </c>
    </row>
    <row r="155" spans="20:20" x14ac:dyDescent="0.25">
      <c r="T155" s="665">
        <v>151</v>
      </c>
    </row>
    <row r="156" spans="20:20" x14ac:dyDescent="0.25">
      <c r="T156" s="665">
        <v>152</v>
      </c>
    </row>
    <row r="157" spans="20:20" x14ac:dyDescent="0.25">
      <c r="T157" s="665">
        <v>153</v>
      </c>
    </row>
    <row r="158" spans="20:20" x14ac:dyDescent="0.25">
      <c r="T158" s="665">
        <v>154</v>
      </c>
    </row>
    <row r="159" spans="20:20" x14ac:dyDescent="0.25">
      <c r="T159" s="665">
        <v>155</v>
      </c>
    </row>
    <row r="160" spans="20:20" x14ac:dyDescent="0.25">
      <c r="T160" s="665">
        <v>156</v>
      </c>
    </row>
    <row r="161" spans="20:20" x14ac:dyDescent="0.25">
      <c r="T161" s="665">
        <v>157</v>
      </c>
    </row>
    <row r="162" spans="20:20" x14ac:dyDescent="0.25">
      <c r="T162" s="665">
        <v>158</v>
      </c>
    </row>
    <row r="163" spans="20:20" x14ac:dyDescent="0.25">
      <c r="T163" s="665">
        <v>159</v>
      </c>
    </row>
    <row r="164" spans="20:20" x14ac:dyDescent="0.25">
      <c r="T164" s="665">
        <v>160</v>
      </c>
    </row>
    <row r="165" spans="20:20" x14ac:dyDescent="0.25">
      <c r="T165" s="665">
        <v>161</v>
      </c>
    </row>
    <row r="166" spans="20:20" x14ac:dyDescent="0.25">
      <c r="T166" s="665">
        <v>162</v>
      </c>
    </row>
    <row r="167" spans="20:20" x14ac:dyDescent="0.25">
      <c r="T167" s="665">
        <v>163</v>
      </c>
    </row>
    <row r="168" spans="20:20" x14ac:dyDescent="0.25">
      <c r="T168" s="665">
        <v>164</v>
      </c>
    </row>
    <row r="169" spans="20:20" x14ac:dyDescent="0.25">
      <c r="T169" s="665">
        <v>165</v>
      </c>
    </row>
    <row r="170" spans="20:20" x14ac:dyDescent="0.25">
      <c r="T170" s="665">
        <v>166</v>
      </c>
    </row>
    <row r="171" spans="20:20" x14ac:dyDescent="0.25">
      <c r="T171" s="665">
        <v>167</v>
      </c>
    </row>
    <row r="172" spans="20:20" x14ac:dyDescent="0.25">
      <c r="T172" s="665">
        <v>168</v>
      </c>
    </row>
    <row r="173" spans="20:20" x14ac:dyDescent="0.25">
      <c r="T173" s="665">
        <v>169</v>
      </c>
    </row>
    <row r="174" spans="20:20" x14ac:dyDescent="0.25">
      <c r="T174" s="665">
        <v>170</v>
      </c>
    </row>
    <row r="175" spans="20:20" x14ac:dyDescent="0.25">
      <c r="T175" s="665">
        <v>171</v>
      </c>
    </row>
    <row r="176" spans="20:20" x14ac:dyDescent="0.25">
      <c r="T176" s="665">
        <v>172</v>
      </c>
    </row>
    <row r="177" spans="20:20" x14ac:dyDescent="0.25">
      <c r="T177" s="665">
        <v>173</v>
      </c>
    </row>
    <row r="178" spans="20:20" x14ac:dyDescent="0.25">
      <c r="T178" s="665">
        <v>174</v>
      </c>
    </row>
    <row r="179" spans="20:20" x14ac:dyDescent="0.25">
      <c r="T179" s="665">
        <v>175</v>
      </c>
    </row>
    <row r="180" spans="20:20" x14ac:dyDescent="0.25">
      <c r="T180" s="665">
        <v>176</v>
      </c>
    </row>
    <row r="181" spans="20:20" x14ac:dyDescent="0.25">
      <c r="T181" s="665">
        <v>177</v>
      </c>
    </row>
    <row r="182" spans="20:20" x14ac:dyDescent="0.25">
      <c r="T182" s="665">
        <v>178</v>
      </c>
    </row>
    <row r="183" spans="20:20" x14ac:dyDescent="0.25">
      <c r="T183" s="665">
        <v>179</v>
      </c>
    </row>
    <row r="184" spans="20:20" x14ac:dyDescent="0.25">
      <c r="T184" s="665">
        <v>180</v>
      </c>
    </row>
    <row r="185" spans="20:20" x14ac:dyDescent="0.25">
      <c r="T185" s="665">
        <v>181</v>
      </c>
    </row>
    <row r="186" spans="20:20" x14ac:dyDescent="0.25">
      <c r="T186" s="665">
        <v>182</v>
      </c>
    </row>
    <row r="187" spans="20:20" x14ac:dyDescent="0.25">
      <c r="T187" s="665">
        <v>183</v>
      </c>
    </row>
    <row r="188" spans="20:20" x14ac:dyDescent="0.25">
      <c r="T188" s="665">
        <v>184</v>
      </c>
    </row>
    <row r="189" spans="20:20" x14ac:dyDescent="0.25">
      <c r="T189" s="665">
        <v>185</v>
      </c>
    </row>
    <row r="190" spans="20:20" x14ac:dyDescent="0.25">
      <c r="T190" s="665">
        <v>186</v>
      </c>
    </row>
    <row r="191" spans="20:20" x14ac:dyDescent="0.25">
      <c r="T191" s="665">
        <v>187</v>
      </c>
    </row>
    <row r="192" spans="20:20" x14ac:dyDescent="0.25">
      <c r="T192" s="665">
        <v>188</v>
      </c>
    </row>
    <row r="193" spans="20:20" x14ac:dyDescent="0.25">
      <c r="T193" s="665">
        <v>189</v>
      </c>
    </row>
    <row r="194" spans="20:20" x14ac:dyDescent="0.25">
      <c r="T194" s="665">
        <v>190</v>
      </c>
    </row>
    <row r="195" spans="20:20" x14ac:dyDescent="0.25">
      <c r="T195" s="665">
        <v>191</v>
      </c>
    </row>
    <row r="196" spans="20:20" x14ac:dyDescent="0.25">
      <c r="T196" s="665">
        <v>192</v>
      </c>
    </row>
    <row r="197" spans="20:20" x14ac:dyDescent="0.25">
      <c r="T197" s="665">
        <v>193</v>
      </c>
    </row>
    <row r="198" spans="20:20" x14ac:dyDescent="0.25">
      <c r="T198" s="665">
        <v>194</v>
      </c>
    </row>
    <row r="199" spans="20:20" x14ac:dyDescent="0.25">
      <c r="T199" s="665">
        <v>195</v>
      </c>
    </row>
    <row r="200" spans="20:20" x14ac:dyDescent="0.25">
      <c r="T200" s="665">
        <v>196</v>
      </c>
    </row>
    <row r="201" spans="20:20" x14ac:dyDescent="0.25">
      <c r="T201" s="665">
        <v>197</v>
      </c>
    </row>
    <row r="202" spans="20:20" x14ac:dyDescent="0.25">
      <c r="T202" s="665">
        <v>198</v>
      </c>
    </row>
    <row r="203" spans="20:20" x14ac:dyDescent="0.25">
      <c r="T203" s="665">
        <v>199</v>
      </c>
    </row>
    <row r="204" spans="20:20" x14ac:dyDescent="0.25">
      <c r="T204" s="665">
        <v>200</v>
      </c>
    </row>
    <row r="205" spans="20:20" x14ac:dyDescent="0.25">
      <c r="T205" s="665">
        <v>201</v>
      </c>
    </row>
    <row r="206" spans="20:20" x14ac:dyDescent="0.25">
      <c r="T206" s="665">
        <v>202</v>
      </c>
    </row>
    <row r="207" spans="20:20" x14ac:dyDescent="0.25">
      <c r="T207" s="665">
        <v>203</v>
      </c>
    </row>
    <row r="208" spans="20:20" x14ac:dyDescent="0.25">
      <c r="T208" s="665">
        <v>204</v>
      </c>
    </row>
    <row r="209" spans="20:20" x14ac:dyDescent="0.25">
      <c r="T209" s="665">
        <v>205</v>
      </c>
    </row>
    <row r="210" spans="20:20" x14ac:dyDescent="0.25">
      <c r="T210" s="665">
        <v>206</v>
      </c>
    </row>
    <row r="211" spans="20:20" x14ac:dyDescent="0.25">
      <c r="T211" s="665">
        <v>207</v>
      </c>
    </row>
    <row r="212" spans="20:20" x14ac:dyDescent="0.25">
      <c r="T212" s="665">
        <v>208</v>
      </c>
    </row>
    <row r="213" spans="20:20" x14ac:dyDescent="0.25">
      <c r="T213" s="665">
        <v>209</v>
      </c>
    </row>
    <row r="214" spans="20:20" x14ac:dyDescent="0.25">
      <c r="T214" s="665">
        <v>210</v>
      </c>
    </row>
    <row r="215" spans="20:20" x14ac:dyDescent="0.25">
      <c r="T215" s="665">
        <v>211</v>
      </c>
    </row>
    <row r="216" spans="20:20" x14ac:dyDescent="0.25">
      <c r="T216" s="665">
        <v>212</v>
      </c>
    </row>
    <row r="217" spans="20:20" x14ac:dyDescent="0.25">
      <c r="T217" s="665">
        <v>213</v>
      </c>
    </row>
    <row r="218" spans="20:20" x14ac:dyDescent="0.25">
      <c r="T218" s="665">
        <v>214</v>
      </c>
    </row>
    <row r="219" spans="20:20" x14ac:dyDescent="0.25">
      <c r="T219" s="665">
        <v>215</v>
      </c>
    </row>
    <row r="220" spans="20:20" x14ac:dyDescent="0.25">
      <c r="T220" s="665">
        <v>216</v>
      </c>
    </row>
    <row r="221" spans="20:20" x14ac:dyDescent="0.25">
      <c r="T221" s="665">
        <v>217</v>
      </c>
    </row>
    <row r="222" spans="20:20" x14ac:dyDescent="0.25">
      <c r="T222" s="665">
        <v>218</v>
      </c>
    </row>
    <row r="223" spans="20:20" x14ac:dyDescent="0.25">
      <c r="T223" s="665">
        <v>219</v>
      </c>
    </row>
    <row r="224" spans="20:20" x14ac:dyDescent="0.25">
      <c r="T224" s="665">
        <v>220</v>
      </c>
    </row>
    <row r="225" spans="20:20" x14ac:dyDescent="0.25">
      <c r="T225" s="665">
        <v>221</v>
      </c>
    </row>
    <row r="226" spans="20:20" x14ac:dyDescent="0.25">
      <c r="T226" s="665">
        <v>222</v>
      </c>
    </row>
    <row r="227" spans="20:20" x14ac:dyDescent="0.25">
      <c r="T227" s="665">
        <v>223</v>
      </c>
    </row>
    <row r="228" spans="20:20" x14ac:dyDescent="0.25">
      <c r="T228" s="665">
        <v>224</v>
      </c>
    </row>
    <row r="229" spans="20:20" x14ac:dyDescent="0.25">
      <c r="T229" s="665">
        <v>225</v>
      </c>
    </row>
    <row r="230" spans="20:20" x14ac:dyDescent="0.25">
      <c r="T230" s="665">
        <v>226</v>
      </c>
    </row>
    <row r="231" spans="20:20" x14ac:dyDescent="0.25">
      <c r="T231" s="665">
        <v>227</v>
      </c>
    </row>
    <row r="232" spans="20:20" x14ac:dyDescent="0.25">
      <c r="T232" s="665">
        <v>228</v>
      </c>
    </row>
    <row r="233" spans="20:20" x14ac:dyDescent="0.25">
      <c r="T233" s="665">
        <v>229</v>
      </c>
    </row>
    <row r="234" spans="20:20" x14ac:dyDescent="0.25">
      <c r="T234" s="665">
        <v>230</v>
      </c>
    </row>
    <row r="235" spans="20:20" x14ac:dyDescent="0.25">
      <c r="T235" s="665">
        <v>231</v>
      </c>
    </row>
    <row r="236" spans="20:20" x14ac:dyDescent="0.25">
      <c r="T236" s="665">
        <v>232</v>
      </c>
    </row>
    <row r="237" spans="20:20" x14ac:dyDescent="0.25">
      <c r="T237" s="665">
        <v>233</v>
      </c>
    </row>
    <row r="238" spans="20:20" x14ac:dyDescent="0.25">
      <c r="T238" s="665">
        <v>234</v>
      </c>
    </row>
    <row r="239" spans="20:20" x14ac:dyDescent="0.25">
      <c r="T239" s="665">
        <v>235</v>
      </c>
    </row>
    <row r="240" spans="20:20" x14ac:dyDescent="0.25">
      <c r="T240" s="665">
        <v>236</v>
      </c>
    </row>
    <row r="241" spans="20:20" x14ac:dyDescent="0.25">
      <c r="T241" s="665">
        <v>237</v>
      </c>
    </row>
    <row r="242" spans="20:20" x14ac:dyDescent="0.25">
      <c r="T242" s="665">
        <v>238</v>
      </c>
    </row>
    <row r="243" spans="20:20" x14ac:dyDescent="0.25">
      <c r="T243" s="665">
        <v>239</v>
      </c>
    </row>
    <row r="244" spans="20:20" x14ac:dyDescent="0.25">
      <c r="T244" s="665">
        <v>240</v>
      </c>
    </row>
    <row r="245" spans="20:20" x14ac:dyDescent="0.25">
      <c r="T245" s="665">
        <v>241</v>
      </c>
    </row>
    <row r="246" spans="20:20" x14ac:dyDescent="0.25">
      <c r="T246" s="665">
        <v>242</v>
      </c>
    </row>
    <row r="247" spans="20:20" x14ac:dyDescent="0.25">
      <c r="T247" s="665">
        <v>243</v>
      </c>
    </row>
    <row r="248" spans="20:20" x14ac:dyDescent="0.25">
      <c r="T248" s="665">
        <v>244</v>
      </c>
    </row>
    <row r="249" spans="20:20" x14ac:dyDescent="0.25">
      <c r="T249" s="665">
        <v>245</v>
      </c>
    </row>
    <row r="250" spans="20:20" x14ac:dyDescent="0.25">
      <c r="T250" s="665">
        <v>246</v>
      </c>
    </row>
    <row r="251" spans="20:20" x14ac:dyDescent="0.25">
      <c r="T251" s="665">
        <v>247</v>
      </c>
    </row>
    <row r="252" spans="20:20" x14ac:dyDescent="0.25">
      <c r="T252" s="665">
        <v>248</v>
      </c>
    </row>
    <row r="253" spans="20:20" x14ac:dyDescent="0.25">
      <c r="T253" s="665">
        <v>249</v>
      </c>
    </row>
    <row r="254" spans="20:20" x14ac:dyDescent="0.25">
      <c r="T254" s="665">
        <v>250</v>
      </c>
    </row>
    <row r="255" spans="20:20" x14ac:dyDescent="0.25">
      <c r="T255" s="665">
        <v>251</v>
      </c>
    </row>
    <row r="256" spans="20:20" x14ac:dyDescent="0.25">
      <c r="T256" s="665">
        <v>252</v>
      </c>
    </row>
    <row r="257" spans="20:20" x14ac:dyDescent="0.25">
      <c r="T257" s="665">
        <v>253</v>
      </c>
    </row>
    <row r="258" spans="20:20" x14ac:dyDescent="0.25">
      <c r="T258" s="665">
        <v>254</v>
      </c>
    </row>
    <row r="259" spans="20:20" x14ac:dyDescent="0.25">
      <c r="T259" s="665">
        <v>255</v>
      </c>
    </row>
    <row r="260" spans="20:20" x14ac:dyDescent="0.25">
      <c r="T260" s="665">
        <v>256</v>
      </c>
    </row>
    <row r="261" spans="20:20" x14ac:dyDescent="0.25">
      <c r="T261" s="665">
        <v>257</v>
      </c>
    </row>
    <row r="262" spans="20:20" x14ac:dyDescent="0.25">
      <c r="T262" s="665">
        <v>258</v>
      </c>
    </row>
    <row r="263" spans="20:20" x14ac:dyDescent="0.25">
      <c r="T263" s="665">
        <v>259</v>
      </c>
    </row>
    <row r="264" spans="20:20" x14ac:dyDescent="0.25">
      <c r="T264" s="665">
        <v>260</v>
      </c>
    </row>
    <row r="265" spans="20:20" x14ac:dyDescent="0.25">
      <c r="T265" s="665">
        <v>261</v>
      </c>
    </row>
    <row r="266" spans="20:20" x14ac:dyDescent="0.25">
      <c r="T266" s="665">
        <v>262</v>
      </c>
    </row>
    <row r="267" spans="20:20" x14ac:dyDescent="0.25">
      <c r="T267" s="665">
        <v>263</v>
      </c>
    </row>
    <row r="268" spans="20:20" x14ac:dyDescent="0.25">
      <c r="T268" s="665">
        <v>264</v>
      </c>
    </row>
    <row r="269" spans="20:20" x14ac:dyDescent="0.25">
      <c r="T269" s="665">
        <v>265</v>
      </c>
    </row>
    <row r="270" spans="20:20" x14ac:dyDescent="0.25">
      <c r="T270" s="665">
        <v>266</v>
      </c>
    </row>
    <row r="271" spans="20:20" x14ac:dyDescent="0.25">
      <c r="T271" s="665">
        <v>267</v>
      </c>
    </row>
    <row r="272" spans="20:20" x14ac:dyDescent="0.25">
      <c r="T272" s="665">
        <v>268</v>
      </c>
    </row>
    <row r="273" spans="20:20" x14ac:dyDescent="0.25">
      <c r="T273" s="665">
        <v>269</v>
      </c>
    </row>
    <row r="274" spans="20:20" x14ac:dyDescent="0.25">
      <c r="T274" s="665">
        <v>270</v>
      </c>
    </row>
    <row r="275" spans="20:20" x14ac:dyDescent="0.25">
      <c r="T275" s="665">
        <v>271</v>
      </c>
    </row>
    <row r="276" spans="20:20" x14ac:dyDescent="0.25">
      <c r="T276" s="665">
        <v>272</v>
      </c>
    </row>
    <row r="277" spans="20:20" x14ac:dyDescent="0.25">
      <c r="T277" s="665">
        <v>273</v>
      </c>
    </row>
    <row r="278" spans="20:20" x14ac:dyDescent="0.25">
      <c r="T278" s="665">
        <v>274</v>
      </c>
    </row>
    <row r="279" spans="20:20" x14ac:dyDescent="0.25">
      <c r="T279" s="665">
        <v>275</v>
      </c>
    </row>
    <row r="280" spans="20:20" x14ac:dyDescent="0.25">
      <c r="T280" s="665">
        <v>276</v>
      </c>
    </row>
    <row r="281" spans="20:20" x14ac:dyDescent="0.25">
      <c r="T281" s="665">
        <v>277</v>
      </c>
    </row>
    <row r="282" spans="20:20" x14ac:dyDescent="0.25">
      <c r="T282" s="665">
        <v>278</v>
      </c>
    </row>
    <row r="283" spans="20:20" x14ac:dyDescent="0.25">
      <c r="T283" s="665">
        <v>279</v>
      </c>
    </row>
    <row r="284" spans="20:20" x14ac:dyDescent="0.25">
      <c r="T284" s="665">
        <v>280</v>
      </c>
    </row>
    <row r="285" spans="20:20" x14ac:dyDescent="0.25">
      <c r="T285" s="665">
        <v>281</v>
      </c>
    </row>
    <row r="286" spans="20:20" x14ac:dyDescent="0.25">
      <c r="T286" s="665">
        <v>282</v>
      </c>
    </row>
    <row r="287" spans="20:20" x14ac:dyDescent="0.25">
      <c r="T287" s="665">
        <v>283</v>
      </c>
    </row>
    <row r="288" spans="20:20" x14ac:dyDescent="0.25">
      <c r="T288" s="665">
        <v>284</v>
      </c>
    </row>
    <row r="289" spans="20:20" x14ac:dyDescent="0.25">
      <c r="T289" s="665">
        <v>285</v>
      </c>
    </row>
    <row r="290" spans="20:20" x14ac:dyDescent="0.25">
      <c r="T290" s="665">
        <v>286</v>
      </c>
    </row>
    <row r="291" spans="20:20" x14ac:dyDescent="0.25">
      <c r="T291" s="665">
        <v>287</v>
      </c>
    </row>
    <row r="292" spans="20:20" x14ac:dyDescent="0.25">
      <c r="T292" s="665">
        <v>288</v>
      </c>
    </row>
    <row r="293" spans="20:20" x14ac:dyDescent="0.25">
      <c r="T293" s="665">
        <v>289</v>
      </c>
    </row>
    <row r="294" spans="20:20" x14ac:dyDescent="0.25">
      <c r="T294" s="665">
        <v>290</v>
      </c>
    </row>
    <row r="295" spans="20:20" x14ac:dyDescent="0.25">
      <c r="T295" s="665">
        <v>291</v>
      </c>
    </row>
    <row r="296" spans="20:20" x14ac:dyDescent="0.25">
      <c r="T296" s="665">
        <v>292</v>
      </c>
    </row>
    <row r="297" spans="20:20" x14ac:dyDescent="0.25">
      <c r="T297" s="665">
        <v>293</v>
      </c>
    </row>
    <row r="298" spans="20:20" x14ac:dyDescent="0.25">
      <c r="T298" s="665">
        <v>294</v>
      </c>
    </row>
    <row r="299" spans="20:20" x14ac:dyDescent="0.25">
      <c r="T299" s="665">
        <v>295</v>
      </c>
    </row>
    <row r="300" spans="20:20" x14ac:dyDescent="0.25">
      <c r="T300" s="665">
        <v>296</v>
      </c>
    </row>
    <row r="301" spans="20:20" x14ac:dyDescent="0.25">
      <c r="T301" s="665">
        <v>297</v>
      </c>
    </row>
    <row r="302" spans="20:20" x14ac:dyDescent="0.25">
      <c r="T302" s="665">
        <v>298</v>
      </c>
    </row>
    <row r="303" spans="20:20" x14ac:dyDescent="0.25">
      <c r="T303" s="665">
        <v>299</v>
      </c>
    </row>
    <row r="304" spans="20:20" x14ac:dyDescent="0.25">
      <c r="T304" s="665">
        <v>300</v>
      </c>
    </row>
    <row r="305" spans="20:20" x14ac:dyDescent="0.25">
      <c r="T305" s="665">
        <v>301</v>
      </c>
    </row>
    <row r="306" spans="20:20" x14ac:dyDescent="0.25">
      <c r="T306" s="665">
        <v>302</v>
      </c>
    </row>
    <row r="307" spans="20:20" x14ac:dyDescent="0.25">
      <c r="T307" s="665">
        <v>303</v>
      </c>
    </row>
    <row r="308" spans="20:20" x14ac:dyDescent="0.25">
      <c r="T308" s="665">
        <v>304</v>
      </c>
    </row>
    <row r="309" spans="20:20" x14ac:dyDescent="0.25">
      <c r="T309" s="665">
        <v>305</v>
      </c>
    </row>
    <row r="310" spans="20:20" x14ac:dyDescent="0.25">
      <c r="T310" s="665">
        <v>306</v>
      </c>
    </row>
    <row r="311" spans="20:20" x14ac:dyDescent="0.25">
      <c r="T311" s="665">
        <v>307</v>
      </c>
    </row>
    <row r="312" spans="20:20" x14ac:dyDescent="0.25">
      <c r="T312" s="665">
        <v>308</v>
      </c>
    </row>
    <row r="313" spans="20:20" x14ac:dyDescent="0.25">
      <c r="T313" s="665">
        <v>309</v>
      </c>
    </row>
    <row r="314" spans="20:20" x14ac:dyDescent="0.25">
      <c r="T314" s="665">
        <v>310</v>
      </c>
    </row>
    <row r="315" spans="20:20" x14ac:dyDescent="0.25">
      <c r="T315" s="665">
        <v>311</v>
      </c>
    </row>
    <row r="316" spans="20:20" x14ac:dyDescent="0.25">
      <c r="T316" s="665">
        <v>312</v>
      </c>
    </row>
    <row r="317" spans="20:20" x14ac:dyDescent="0.25">
      <c r="T317" s="665">
        <v>313</v>
      </c>
    </row>
    <row r="318" spans="20:20" x14ac:dyDescent="0.25">
      <c r="T318" s="665">
        <v>314</v>
      </c>
    </row>
    <row r="319" spans="20:20" x14ac:dyDescent="0.25">
      <c r="T319" s="665">
        <v>315</v>
      </c>
    </row>
    <row r="320" spans="20:20" x14ac:dyDescent="0.25">
      <c r="T320" s="665">
        <v>316</v>
      </c>
    </row>
    <row r="321" spans="20:20" x14ac:dyDescent="0.25">
      <c r="T321" s="665">
        <v>317</v>
      </c>
    </row>
    <row r="322" spans="20:20" x14ac:dyDescent="0.25">
      <c r="T322" s="665">
        <v>318</v>
      </c>
    </row>
    <row r="323" spans="20:20" x14ac:dyDescent="0.25">
      <c r="T323" s="665">
        <v>319</v>
      </c>
    </row>
    <row r="324" spans="20:20" x14ac:dyDescent="0.25">
      <c r="T324" s="665">
        <v>320</v>
      </c>
    </row>
    <row r="325" spans="20:20" x14ac:dyDescent="0.25">
      <c r="T325" s="665">
        <v>321</v>
      </c>
    </row>
    <row r="326" spans="20:20" x14ac:dyDescent="0.25">
      <c r="T326" s="665">
        <v>322</v>
      </c>
    </row>
    <row r="327" spans="20:20" x14ac:dyDescent="0.25">
      <c r="T327" s="665">
        <v>323</v>
      </c>
    </row>
    <row r="328" spans="20:20" x14ac:dyDescent="0.25">
      <c r="T328" s="665">
        <v>324</v>
      </c>
    </row>
    <row r="329" spans="20:20" x14ac:dyDescent="0.25">
      <c r="T329" s="665">
        <v>325</v>
      </c>
    </row>
    <row r="330" spans="20:20" x14ac:dyDescent="0.25">
      <c r="T330" s="665">
        <v>326</v>
      </c>
    </row>
    <row r="331" spans="20:20" x14ac:dyDescent="0.25">
      <c r="T331" s="665">
        <v>327</v>
      </c>
    </row>
    <row r="332" spans="20:20" x14ac:dyDescent="0.25">
      <c r="T332" s="665">
        <v>328</v>
      </c>
    </row>
    <row r="333" spans="20:20" x14ac:dyDescent="0.25">
      <c r="T333" s="665">
        <v>329</v>
      </c>
    </row>
    <row r="334" spans="20:20" x14ac:dyDescent="0.25">
      <c r="T334" s="665">
        <v>330</v>
      </c>
    </row>
    <row r="335" spans="20:20" x14ac:dyDescent="0.25">
      <c r="T335" s="665">
        <v>331</v>
      </c>
    </row>
    <row r="336" spans="20:20" x14ac:dyDescent="0.25">
      <c r="T336" s="665">
        <v>332</v>
      </c>
    </row>
    <row r="337" spans="20:20" x14ac:dyDescent="0.25">
      <c r="T337" s="665">
        <v>333</v>
      </c>
    </row>
    <row r="338" spans="20:20" x14ac:dyDescent="0.25">
      <c r="T338" s="665">
        <v>334</v>
      </c>
    </row>
    <row r="339" spans="20:20" x14ac:dyDescent="0.25">
      <c r="T339" s="665">
        <v>335</v>
      </c>
    </row>
    <row r="340" spans="20:20" x14ac:dyDescent="0.25">
      <c r="T340" s="665">
        <v>336</v>
      </c>
    </row>
    <row r="341" spans="20:20" x14ac:dyDescent="0.25">
      <c r="T341" s="665">
        <v>337</v>
      </c>
    </row>
    <row r="342" spans="20:20" x14ac:dyDescent="0.25">
      <c r="T342" s="665">
        <v>338</v>
      </c>
    </row>
    <row r="343" spans="20:20" x14ac:dyDescent="0.25">
      <c r="T343" s="665">
        <v>339</v>
      </c>
    </row>
    <row r="344" spans="20:20" x14ac:dyDescent="0.25">
      <c r="T344" s="665">
        <v>340</v>
      </c>
    </row>
    <row r="345" spans="20:20" x14ac:dyDescent="0.25">
      <c r="T345" s="665">
        <v>341</v>
      </c>
    </row>
    <row r="346" spans="20:20" x14ac:dyDescent="0.25">
      <c r="T346" s="665">
        <v>342</v>
      </c>
    </row>
    <row r="347" spans="20:20" x14ac:dyDescent="0.25">
      <c r="T347" s="665">
        <v>343</v>
      </c>
    </row>
    <row r="348" spans="20:20" x14ac:dyDescent="0.25">
      <c r="T348" s="665">
        <v>344</v>
      </c>
    </row>
    <row r="349" spans="20:20" x14ac:dyDescent="0.25">
      <c r="T349" s="665">
        <v>345</v>
      </c>
    </row>
    <row r="350" spans="20:20" x14ac:dyDescent="0.25">
      <c r="T350" s="665">
        <v>346</v>
      </c>
    </row>
    <row r="351" spans="20:20" x14ac:dyDescent="0.25">
      <c r="T351" s="665">
        <v>347</v>
      </c>
    </row>
    <row r="352" spans="20:20" x14ac:dyDescent="0.25">
      <c r="T352" s="665">
        <v>348</v>
      </c>
    </row>
    <row r="353" spans="20:20" x14ac:dyDescent="0.25">
      <c r="T353" s="665">
        <v>349</v>
      </c>
    </row>
    <row r="354" spans="20:20" x14ac:dyDescent="0.25">
      <c r="T354" s="665">
        <v>350</v>
      </c>
    </row>
    <row r="355" spans="20:20" x14ac:dyDescent="0.25">
      <c r="T355" s="665">
        <v>351</v>
      </c>
    </row>
    <row r="356" spans="20:20" x14ac:dyDescent="0.25">
      <c r="T356" s="665">
        <v>352</v>
      </c>
    </row>
    <row r="357" spans="20:20" x14ac:dyDescent="0.25">
      <c r="T357" s="665">
        <v>353</v>
      </c>
    </row>
    <row r="358" spans="20:20" x14ac:dyDescent="0.25">
      <c r="T358" s="665">
        <v>354</v>
      </c>
    </row>
    <row r="359" spans="20:20" x14ac:dyDescent="0.25">
      <c r="T359" s="665">
        <v>355</v>
      </c>
    </row>
    <row r="360" spans="20:20" x14ac:dyDescent="0.25">
      <c r="T360" s="665">
        <v>356</v>
      </c>
    </row>
    <row r="361" spans="20:20" x14ac:dyDescent="0.25">
      <c r="T361" s="665">
        <v>357</v>
      </c>
    </row>
    <row r="362" spans="20:20" x14ac:dyDescent="0.25">
      <c r="T362" s="665">
        <v>358</v>
      </c>
    </row>
    <row r="363" spans="20:20" x14ac:dyDescent="0.25">
      <c r="T363" s="665">
        <v>359</v>
      </c>
    </row>
    <row r="364" spans="20:20" x14ac:dyDescent="0.25">
      <c r="T364" s="665">
        <v>360</v>
      </c>
    </row>
    <row r="365" spans="20:20" x14ac:dyDescent="0.25">
      <c r="T365" s="665">
        <v>361</v>
      </c>
    </row>
    <row r="366" spans="20:20" x14ac:dyDescent="0.25">
      <c r="T366" s="665">
        <v>362</v>
      </c>
    </row>
    <row r="367" spans="20:20" x14ac:dyDescent="0.25">
      <c r="T367" s="665">
        <v>363</v>
      </c>
    </row>
    <row r="368" spans="20:20" x14ac:dyDescent="0.25">
      <c r="T368" s="665">
        <v>364</v>
      </c>
    </row>
    <row r="369" spans="20:20" x14ac:dyDescent="0.25">
      <c r="T369" s="665">
        <v>365</v>
      </c>
    </row>
    <row r="370" spans="20:20" x14ac:dyDescent="0.25">
      <c r="T370" s="665">
        <v>366</v>
      </c>
    </row>
    <row r="371" spans="20:20" x14ac:dyDescent="0.25">
      <c r="T371" s="665">
        <v>367</v>
      </c>
    </row>
    <row r="372" spans="20:20" x14ac:dyDescent="0.25">
      <c r="T372" s="665">
        <v>368</v>
      </c>
    </row>
    <row r="373" spans="20:20" x14ac:dyDescent="0.25">
      <c r="T373" s="665">
        <v>369</v>
      </c>
    </row>
    <row r="374" spans="20:20" x14ac:dyDescent="0.25">
      <c r="T374" s="665">
        <v>370</v>
      </c>
    </row>
    <row r="375" spans="20:20" x14ac:dyDescent="0.25">
      <c r="T375" s="665">
        <v>371</v>
      </c>
    </row>
    <row r="376" spans="20:20" x14ac:dyDescent="0.25">
      <c r="T376" s="665">
        <v>372</v>
      </c>
    </row>
    <row r="377" spans="20:20" x14ac:dyDescent="0.25">
      <c r="T377" s="665">
        <v>373</v>
      </c>
    </row>
    <row r="378" spans="20:20" x14ac:dyDescent="0.25">
      <c r="T378" s="665">
        <v>374</v>
      </c>
    </row>
    <row r="379" spans="20:20" x14ac:dyDescent="0.25">
      <c r="T379" s="665">
        <v>375</v>
      </c>
    </row>
    <row r="380" spans="20:20" x14ac:dyDescent="0.25">
      <c r="T380" s="665">
        <v>376</v>
      </c>
    </row>
    <row r="381" spans="20:20" x14ac:dyDescent="0.25">
      <c r="T381" s="665">
        <v>377</v>
      </c>
    </row>
    <row r="382" spans="20:20" x14ac:dyDescent="0.25">
      <c r="T382" s="665">
        <v>378</v>
      </c>
    </row>
    <row r="383" spans="20:20" x14ac:dyDescent="0.25">
      <c r="T383" s="665">
        <v>379</v>
      </c>
    </row>
    <row r="384" spans="20:20" x14ac:dyDescent="0.25">
      <c r="T384" s="665">
        <v>380</v>
      </c>
    </row>
    <row r="385" spans="20:20" x14ac:dyDescent="0.25">
      <c r="T385" s="665">
        <v>381</v>
      </c>
    </row>
    <row r="386" spans="20:20" x14ac:dyDescent="0.25">
      <c r="T386" s="665">
        <v>382</v>
      </c>
    </row>
    <row r="387" spans="20:20" x14ac:dyDescent="0.25">
      <c r="T387" s="665">
        <v>383</v>
      </c>
    </row>
    <row r="388" spans="20:20" x14ac:dyDescent="0.25">
      <c r="T388" s="665">
        <v>384</v>
      </c>
    </row>
    <row r="389" spans="20:20" x14ac:dyDescent="0.25">
      <c r="T389" s="665">
        <v>385</v>
      </c>
    </row>
    <row r="390" spans="20:20" x14ac:dyDescent="0.25">
      <c r="T390" s="665">
        <v>386</v>
      </c>
    </row>
    <row r="391" spans="20:20" x14ac:dyDescent="0.25">
      <c r="T391" s="665">
        <v>387</v>
      </c>
    </row>
    <row r="392" spans="20:20" x14ac:dyDescent="0.25">
      <c r="T392" s="665">
        <v>388</v>
      </c>
    </row>
    <row r="393" spans="20:20" x14ac:dyDescent="0.25">
      <c r="T393" s="665">
        <v>389</v>
      </c>
    </row>
    <row r="394" spans="20:20" x14ac:dyDescent="0.25">
      <c r="T394" s="665">
        <v>390</v>
      </c>
    </row>
    <row r="395" spans="20:20" x14ac:dyDescent="0.25">
      <c r="T395" s="665">
        <v>391</v>
      </c>
    </row>
    <row r="396" spans="20:20" x14ac:dyDescent="0.25">
      <c r="T396" s="665">
        <v>392</v>
      </c>
    </row>
    <row r="397" spans="20:20" x14ac:dyDescent="0.25">
      <c r="T397" s="665">
        <v>393</v>
      </c>
    </row>
    <row r="398" spans="20:20" x14ac:dyDescent="0.25">
      <c r="T398" s="665">
        <v>394</v>
      </c>
    </row>
    <row r="399" spans="20:20" x14ac:dyDescent="0.25">
      <c r="T399" s="665">
        <v>395</v>
      </c>
    </row>
    <row r="400" spans="20:20" x14ac:dyDescent="0.25">
      <c r="T400" s="665">
        <v>396</v>
      </c>
    </row>
    <row r="401" spans="20:20" x14ac:dyDescent="0.25">
      <c r="T401" s="665">
        <v>397</v>
      </c>
    </row>
    <row r="402" spans="20:20" x14ac:dyDescent="0.25">
      <c r="T402" s="665">
        <v>398</v>
      </c>
    </row>
    <row r="403" spans="20:20" x14ac:dyDescent="0.25">
      <c r="T403" s="665">
        <v>399</v>
      </c>
    </row>
    <row r="404" spans="20:20" x14ac:dyDescent="0.25">
      <c r="T404" s="665">
        <v>400</v>
      </c>
    </row>
  </sheetData>
  <sheetProtection password="8E70" sheet="1" objects="1" scenarios="1"/>
  <dataValidations count="3">
    <dataValidation type="list" allowBlank="1" showInputMessage="1" showErrorMessage="1" sqref="B7:B47">
      <formula1>"ADD,REMOVE,ABANDON"</formula1>
    </dataValidation>
    <dataValidation type="list" allowBlank="1" showInputMessage="1" showErrorMessage="1" sqref="A7:A47">
      <formula1>$N$5:$N$40</formula1>
    </dataValidation>
    <dataValidation type="list" allowBlank="1" showInputMessage="1" showErrorMessage="1" sqref="C7:C47">
      <formula1>$T$5:$T$404</formula1>
    </dataValidation>
  </dataValidations>
  <printOptions horizontalCentered="1"/>
  <pageMargins left="0.2" right="0.2" top="0.25" bottom="0.5" header="0.3" footer="0.3"/>
  <pageSetup scale="80" orientation="portrait" r:id="rId1"/>
  <headerFooter>
    <oddFooter>&amp;L&amp;F&amp;R&amp;D   &amp;T   Version 5.0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7"/>
  <sheetViews>
    <sheetView topLeftCell="A219" workbookViewId="0">
      <selection activeCell="G243" sqref="F243:G243"/>
    </sheetView>
  </sheetViews>
  <sheetFormatPr defaultRowHeight="13.2" x14ac:dyDescent="0.25"/>
  <cols>
    <col min="3" max="3" width="10.21875" customWidth="1"/>
    <col min="4" max="4" width="44.109375" customWidth="1"/>
    <col min="17" max="17" width="9.109375" style="431" customWidth="1"/>
  </cols>
  <sheetData>
    <row r="1" spans="1:17" x14ac:dyDescent="0.25">
      <c r="G1">
        <v>1</v>
      </c>
      <c r="Q1" s="429"/>
    </row>
    <row r="2" spans="1:17" x14ac:dyDescent="0.25">
      <c r="A2" s="429">
        <v>2</v>
      </c>
      <c r="B2" s="394"/>
      <c r="G2">
        <v>2</v>
      </c>
      <c r="Q2" s="429"/>
    </row>
    <row r="3" spans="1:17" x14ac:dyDescent="0.25">
      <c r="A3" s="430">
        <v>3</v>
      </c>
      <c r="B3" s="394" t="s">
        <v>123</v>
      </c>
      <c r="G3">
        <v>3</v>
      </c>
      <c r="Q3" s="429"/>
    </row>
    <row r="4" spans="1:17" x14ac:dyDescent="0.25">
      <c r="A4" s="430">
        <v>4</v>
      </c>
      <c r="B4" s="394" t="s">
        <v>124</v>
      </c>
      <c r="G4">
        <v>4</v>
      </c>
      <c r="Q4" s="429"/>
    </row>
    <row r="5" spans="1:17" x14ac:dyDescent="0.25">
      <c r="A5" s="430">
        <v>5</v>
      </c>
      <c r="B5" s="394" t="s">
        <v>127</v>
      </c>
      <c r="G5">
        <v>5</v>
      </c>
      <c r="Q5" s="430"/>
    </row>
    <row r="6" spans="1:17" x14ac:dyDescent="0.25">
      <c r="A6" s="430">
        <v>6</v>
      </c>
      <c r="B6" s="394" t="s">
        <v>125</v>
      </c>
      <c r="G6">
        <v>6</v>
      </c>
      <c r="Q6" s="430"/>
    </row>
    <row r="7" spans="1:17" x14ac:dyDescent="0.25">
      <c r="A7" s="430">
        <v>7</v>
      </c>
      <c r="B7" s="394" t="s">
        <v>136</v>
      </c>
      <c r="G7">
        <v>7</v>
      </c>
      <c r="Q7" s="429"/>
    </row>
    <row r="8" spans="1:17" x14ac:dyDescent="0.25">
      <c r="A8" s="430">
        <v>8</v>
      </c>
      <c r="B8" s="394" t="s">
        <v>126</v>
      </c>
      <c r="G8">
        <v>8</v>
      </c>
      <c r="Q8" s="430"/>
    </row>
    <row r="9" spans="1:17" x14ac:dyDescent="0.25">
      <c r="A9" s="430">
        <v>9</v>
      </c>
      <c r="B9" s="394" t="s">
        <v>128</v>
      </c>
      <c r="G9">
        <v>9</v>
      </c>
      <c r="Q9" s="430"/>
    </row>
    <row r="10" spans="1:17" x14ac:dyDescent="0.25">
      <c r="A10" s="430">
        <v>10</v>
      </c>
      <c r="B10" s="394" t="s">
        <v>129</v>
      </c>
      <c r="G10">
        <v>10</v>
      </c>
      <c r="Q10" s="430"/>
    </row>
    <row r="11" spans="1:17" x14ac:dyDescent="0.25">
      <c r="A11" s="430">
        <v>11</v>
      </c>
      <c r="B11" s="394" t="s">
        <v>130</v>
      </c>
      <c r="G11">
        <v>11</v>
      </c>
      <c r="Q11" s="430"/>
    </row>
    <row r="12" spans="1:17" x14ac:dyDescent="0.25">
      <c r="A12" s="430">
        <v>12</v>
      </c>
      <c r="B12" s="394" t="s">
        <v>135</v>
      </c>
      <c r="G12">
        <v>12</v>
      </c>
      <c r="Q12" s="430"/>
    </row>
    <row r="13" spans="1:17" x14ac:dyDescent="0.25">
      <c r="A13" s="430">
        <v>14</v>
      </c>
      <c r="B13" s="394" t="s">
        <v>131</v>
      </c>
      <c r="G13">
        <v>13</v>
      </c>
      <c r="Q13" s="429"/>
    </row>
    <row r="14" spans="1:17" x14ac:dyDescent="0.25">
      <c r="A14" s="430">
        <v>16</v>
      </c>
      <c r="B14" s="394" t="s">
        <v>133</v>
      </c>
      <c r="G14">
        <v>14</v>
      </c>
      <c r="Q14" s="430"/>
    </row>
    <row r="15" spans="1:17" x14ac:dyDescent="0.25">
      <c r="A15" s="429" t="s">
        <v>119</v>
      </c>
      <c r="B15" s="394" t="s">
        <v>134</v>
      </c>
      <c r="G15">
        <v>15</v>
      </c>
      <c r="Q15" s="430"/>
    </row>
    <row r="16" spans="1:17" x14ac:dyDescent="0.25">
      <c r="A16" s="430">
        <v>17</v>
      </c>
      <c r="B16" s="394" t="s">
        <v>132</v>
      </c>
      <c r="G16">
        <v>16</v>
      </c>
      <c r="Q16" s="430"/>
    </row>
    <row r="17" spans="1:17" x14ac:dyDescent="0.25">
      <c r="A17" s="430">
        <v>18</v>
      </c>
      <c r="B17" s="394" t="s">
        <v>137</v>
      </c>
      <c r="G17">
        <v>17</v>
      </c>
      <c r="Q17" s="429"/>
    </row>
    <row r="18" spans="1:17" x14ac:dyDescent="0.25">
      <c r="A18" s="430">
        <v>19</v>
      </c>
      <c r="B18" s="394" t="s">
        <v>138</v>
      </c>
      <c r="G18">
        <v>18</v>
      </c>
      <c r="Q18" s="430"/>
    </row>
    <row r="19" spans="1:17" x14ac:dyDescent="0.25">
      <c r="A19" s="430">
        <v>20</v>
      </c>
      <c r="B19" s="394" t="s">
        <v>139</v>
      </c>
      <c r="G19">
        <v>19</v>
      </c>
      <c r="Q19" s="429"/>
    </row>
    <row r="20" spans="1:17" x14ac:dyDescent="0.25">
      <c r="A20" s="430">
        <v>21</v>
      </c>
      <c r="B20" s="394" t="s">
        <v>140</v>
      </c>
      <c r="G20">
        <v>20</v>
      </c>
      <c r="Q20" s="430"/>
    </row>
    <row r="21" spans="1:17" x14ac:dyDescent="0.25">
      <c r="A21" s="430">
        <v>22</v>
      </c>
      <c r="B21" s="394" t="s">
        <v>141</v>
      </c>
      <c r="G21">
        <v>21</v>
      </c>
      <c r="Q21" s="429"/>
    </row>
    <row r="22" spans="1:17" x14ac:dyDescent="0.25">
      <c r="A22" s="430">
        <v>23</v>
      </c>
      <c r="B22" s="394" t="s">
        <v>142</v>
      </c>
      <c r="G22">
        <v>22</v>
      </c>
      <c r="Q22" s="429"/>
    </row>
    <row r="23" spans="1:17" x14ac:dyDescent="0.25">
      <c r="A23" s="430">
        <v>24</v>
      </c>
      <c r="B23" s="394" t="s">
        <v>143</v>
      </c>
      <c r="G23">
        <v>23</v>
      </c>
      <c r="Q23" s="430"/>
    </row>
    <row r="24" spans="1:17" x14ac:dyDescent="0.25">
      <c r="A24" s="430">
        <v>25</v>
      </c>
      <c r="B24" s="394" t="s">
        <v>144</v>
      </c>
      <c r="G24">
        <v>24</v>
      </c>
      <c r="Q24" s="430"/>
    </row>
    <row r="25" spans="1:17" x14ac:dyDescent="0.25">
      <c r="A25" s="430">
        <v>26</v>
      </c>
      <c r="B25" s="394" t="s">
        <v>145</v>
      </c>
      <c r="G25">
        <v>25</v>
      </c>
      <c r="Q25" s="430"/>
    </row>
    <row r="26" spans="1:17" x14ac:dyDescent="0.25">
      <c r="A26" s="430">
        <v>27</v>
      </c>
      <c r="B26" s="394" t="s">
        <v>151</v>
      </c>
      <c r="G26">
        <v>26</v>
      </c>
      <c r="Q26" s="430"/>
    </row>
    <row r="27" spans="1:17" x14ac:dyDescent="0.25">
      <c r="A27" s="430">
        <v>28</v>
      </c>
      <c r="B27" s="394" t="s">
        <v>146</v>
      </c>
      <c r="G27">
        <v>27</v>
      </c>
      <c r="Q27" s="429"/>
    </row>
    <row r="28" spans="1:17" x14ac:dyDescent="0.25">
      <c r="A28" s="430">
        <v>31</v>
      </c>
      <c r="B28" s="394" t="s">
        <v>147</v>
      </c>
      <c r="G28">
        <v>28</v>
      </c>
      <c r="Q28" s="430"/>
    </row>
    <row r="29" spans="1:17" x14ac:dyDescent="0.25">
      <c r="A29" s="430">
        <v>41</v>
      </c>
      <c r="B29" s="394" t="s">
        <v>107</v>
      </c>
      <c r="G29">
        <v>29</v>
      </c>
      <c r="Q29" s="430"/>
    </row>
    <row r="30" spans="1:17" x14ac:dyDescent="0.25">
      <c r="A30" s="430">
        <v>82</v>
      </c>
      <c r="B30" s="394" t="s">
        <v>148</v>
      </c>
      <c r="G30">
        <v>30</v>
      </c>
      <c r="Q30" s="430"/>
    </row>
    <row r="31" spans="1:17" x14ac:dyDescent="0.25">
      <c r="A31" s="430">
        <v>90</v>
      </c>
      <c r="B31" s="394" t="s">
        <v>150</v>
      </c>
      <c r="G31">
        <v>31</v>
      </c>
      <c r="Q31" s="430"/>
    </row>
    <row r="32" spans="1:17" x14ac:dyDescent="0.25">
      <c r="A32" s="430">
        <v>92</v>
      </c>
      <c r="B32" s="394" t="s">
        <v>149</v>
      </c>
      <c r="G32">
        <v>32</v>
      </c>
      <c r="Q32" s="430"/>
    </row>
    <row r="33" spans="1:17" x14ac:dyDescent="0.25">
      <c r="A33" s="430">
        <v>96</v>
      </c>
      <c r="B33" s="394" t="s">
        <v>153</v>
      </c>
      <c r="G33">
        <v>33</v>
      </c>
      <c r="Q33" s="430"/>
    </row>
    <row r="34" spans="1:17" x14ac:dyDescent="0.25">
      <c r="A34" s="430">
        <v>97</v>
      </c>
      <c r="B34" s="394" t="s">
        <v>155</v>
      </c>
      <c r="G34">
        <v>34</v>
      </c>
      <c r="Q34" s="429"/>
    </row>
    <row r="35" spans="1:17" x14ac:dyDescent="0.25">
      <c r="A35" s="429" t="s">
        <v>120</v>
      </c>
      <c r="B35" s="394" t="s">
        <v>152</v>
      </c>
      <c r="G35">
        <v>35</v>
      </c>
      <c r="Q35" s="430"/>
    </row>
    <row r="36" spans="1:17" x14ac:dyDescent="0.25">
      <c r="A36" s="430">
        <v>99</v>
      </c>
      <c r="B36" s="394" t="s">
        <v>156</v>
      </c>
      <c r="G36">
        <v>36</v>
      </c>
      <c r="Q36" s="430"/>
    </row>
    <row r="37" spans="1:17" x14ac:dyDescent="0.25">
      <c r="A37" s="430">
        <v>100</v>
      </c>
      <c r="B37" s="394" t="s">
        <v>157</v>
      </c>
      <c r="G37">
        <v>37</v>
      </c>
      <c r="Q37" s="429"/>
    </row>
    <row r="38" spans="1:17" x14ac:dyDescent="0.25">
      <c r="A38" s="430">
        <v>101</v>
      </c>
      <c r="B38" s="394" t="s">
        <v>158</v>
      </c>
      <c r="G38">
        <v>38</v>
      </c>
      <c r="Q38" s="429"/>
    </row>
    <row r="39" spans="1:17" x14ac:dyDescent="0.25">
      <c r="A39" s="429" t="s">
        <v>121</v>
      </c>
      <c r="B39" s="394" t="s">
        <v>154</v>
      </c>
      <c r="G39">
        <v>39</v>
      </c>
      <c r="Q39" s="430"/>
    </row>
    <row r="40" spans="1:17" x14ac:dyDescent="0.25">
      <c r="A40" s="430">
        <v>102</v>
      </c>
      <c r="B40" s="394" t="s">
        <v>159</v>
      </c>
      <c r="G40">
        <v>40</v>
      </c>
      <c r="Q40" s="430"/>
    </row>
    <row r="41" spans="1:17" x14ac:dyDescent="0.25">
      <c r="A41" s="430">
        <v>103</v>
      </c>
      <c r="B41" s="394" t="s">
        <v>160</v>
      </c>
      <c r="G41">
        <v>41</v>
      </c>
      <c r="Q41" s="430"/>
    </row>
    <row r="42" spans="1:17" x14ac:dyDescent="0.25">
      <c r="A42" s="430">
        <v>104</v>
      </c>
      <c r="B42" s="394" t="s">
        <v>161</v>
      </c>
      <c r="G42">
        <v>42</v>
      </c>
      <c r="Q42" s="430"/>
    </row>
    <row r="43" spans="1:17" x14ac:dyDescent="0.25">
      <c r="A43" s="430">
        <v>105</v>
      </c>
      <c r="B43" s="394" t="s">
        <v>162</v>
      </c>
      <c r="G43">
        <v>43</v>
      </c>
      <c r="Q43" s="430"/>
    </row>
    <row r="44" spans="1:17" x14ac:dyDescent="0.25">
      <c r="A44" s="430">
        <v>106</v>
      </c>
      <c r="B44" s="394" t="s">
        <v>163</v>
      </c>
      <c r="G44">
        <v>44</v>
      </c>
      <c r="Q44" s="430"/>
    </row>
    <row r="45" spans="1:17" x14ac:dyDescent="0.25">
      <c r="A45" s="430">
        <v>107</v>
      </c>
      <c r="B45" s="22"/>
      <c r="G45">
        <v>45</v>
      </c>
      <c r="Q45" s="430"/>
    </row>
    <row r="46" spans="1:17" x14ac:dyDescent="0.25">
      <c r="A46" s="430">
        <v>108</v>
      </c>
      <c r="B46" s="22"/>
      <c r="G46">
        <v>46</v>
      </c>
      <c r="Q46" s="429"/>
    </row>
    <row r="47" spans="1:17" x14ac:dyDescent="0.25">
      <c r="A47" s="430">
        <v>109</v>
      </c>
      <c r="B47" s="22"/>
      <c r="G47">
        <v>47</v>
      </c>
      <c r="Q47" s="429"/>
    </row>
    <row r="48" spans="1:17" x14ac:dyDescent="0.25">
      <c r="A48" s="430">
        <v>110</v>
      </c>
      <c r="B48" s="22"/>
      <c r="G48">
        <v>48</v>
      </c>
      <c r="Q48" s="429"/>
    </row>
    <row r="49" spans="1:17" x14ac:dyDescent="0.25">
      <c r="A49" s="430">
        <v>112</v>
      </c>
      <c r="B49" s="22"/>
      <c r="G49">
        <v>49</v>
      </c>
      <c r="Q49" s="430"/>
    </row>
    <row r="50" spans="1:17" x14ac:dyDescent="0.25">
      <c r="A50" s="430">
        <v>113</v>
      </c>
      <c r="B50" s="22"/>
      <c r="G50">
        <v>50</v>
      </c>
      <c r="Q50" s="429"/>
    </row>
    <row r="51" spans="1:17" x14ac:dyDescent="0.25">
      <c r="A51" s="430">
        <v>115</v>
      </c>
      <c r="B51" s="22"/>
      <c r="G51">
        <v>51</v>
      </c>
      <c r="Q51" s="430"/>
    </row>
    <row r="52" spans="1:17" x14ac:dyDescent="0.25">
      <c r="A52" s="430">
        <v>116</v>
      </c>
      <c r="B52" s="22"/>
      <c r="G52">
        <v>52</v>
      </c>
      <c r="Q52" s="429"/>
    </row>
    <row r="53" spans="1:17" x14ac:dyDescent="0.25">
      <c r="A53" s="430">
        <v>117</v>
      </c>
      <c r="B53" s="22"/>
      <c r="G53">
        <v>53</v>
      </c>
      <c r="Q53" s="430"/>
    </row>
    <row r="54" spans="1:17" x14ac:dyDescent="0.25">
      <c r="A54" s="430">
        <v>119</v>
      </c>
      <c r="B54" s="22"/>
      <c r="G54">
        <v>54</v>
      </c>
      <c r="Q54" s="429"/>
    </row>
    <row r="55" spans="1:17" x14ac:dyDescent="0.25">
      <c r="A55" s="430">
        <v>121</v>
      </c>
      <c r="B55" s="22"/>
      <c r="G55">
        <v>55</v>
      </c>
      <c r="Q55" s="429"/>
    </row>
    <row r="56" spans="1:17" x14ac:dyDescent="0.25">
      <c r="A56" s="430">
        <v>122</v>
      </c>
      <c r="B56" s="22"/>
      <c r="G56">
        <v>56</v>
      </c>
      <c r="Q56" s="429"/>
    </row>
    <row r="57" spans="1:17" x14ac:dyDescent="0.25">
      <c r="A57" s="430">
        <v>123</v>
      </c>
      <c r="B57" s="22"/>
      <c r="G57">
        <v>57</v>
      </c>
      <c r="Q57" s="429"/>
    </row>
    <row r="58" spans="1:17" x14ac:dyDescent="0.25">
      <c r="A58" s="430">
        <v>124</v>
      </c>
      <c r="B58" s="22"/>
      <c r="G58">
        <v>58</v>
      </c>
      <c r="Q58" s="430"/>
    </row>
    <row r="59" spans="1:17" x14ac:dyDescent="0.25">
      <c r="A59" s="430">
        <v>125</v>
      </c>
      <c r="B59" s="22"/>
      <c r="G59">
        <v>59</v>
      </c>
      <c r="Q59" s="430"/>
    </row>
    <row r="60" spans="1:17" x14ac:dyDescent="0.25">
      <c r="A60" s="430">
        <v>127</v>
      </c>
      <c r="B60" s="22"/>
      <c r="G60">
        <v>60</v>
      </c>
      <c r="Q60" s="430"/>
    </row>
    <row r="61" spans="1:17" x14ac:dyDescent="0.25">
      <c r="A61" s="430">
        <v>128</v>
      </c>
      <c r="B61" s="22"/>
      <c r="G61">
        <v>61</v>
      </c>
      <c r="Q61" s="429"/>
    </row>
    <row r="62" spans="1:17" x14ac:dyDescent="0.25">
      <c r="A62" s="430">
        <v>129</v>
      </c>
      <c r="B62" s="22"/>
      <c r="G62">
        <v>62</v>
      </c>
      <c r="Q62" s="429"/>
    </row>
    <row r="63" spans="1:17" x14ac:dyDescent="0.25">
      <c r="A63" s="430">
        <v>131</v>
      </c>
      <c r="B63" s="22"/>
      <c r="G63">
        <v>63</v>
      </c>
      <c r="Q63" s="430"/>
    </row>
    <row r="64" spans="1:17" x14ac:dyDescent="0.25">
      <c r="A64" s="430">
        <v>141</v>
      </c>
      <c r="B64" s="22"/>
      <c r="G64">
        <v>64</v>
      </c>
      <c r="Q64" s="429"/>
    </row>
    <row r="65" spans="1:17" x14ac:dyDescent="0.25">
      <c r="A65" s="430">
        <v>142</v>
      </c>
      <c r="B65" s="22"/>
      <c r="G65">
        <v>65</v>
      </c>
      <c r="Q65" s="429"/>
    </row>
    <row r="66" spans="1:17" x14ac:dyDescent="0.25">
      <c r="A66" s="430">
        <v>150</v>
      </c>
      <c r="B66" s="22"/>
      <c r="G66">
        <v>66</v>
      </c>
      <c r="Q66" s="430"/>
    </row>
    <row r="67" spans="1:17" x14ac:dyDescent="0.25">
      <c r="A67" s="430">
        <v>153</v>
      </c>
      <c r="B67" s="22"/>
      <c r="G67">
        <v>67</v>
      </c>
      <c r="Q67" s="430"/>
    </row>
    <row r="68" spans="1:17" x14ac:dyDescent="0.25">
      <c r="A68" s="430">
        <v>155</v>
      </c>
      <c r="B68" s="22"/>
      <c r="G68">
        <v>68</v>
      </c>
      <c r="Q68" s="430"/>
    </row>
    <row r="69" spans="1:17" x14ac:dyDescent="0.25">
      <c r="A69" s="430">
        <v>160</v>
      </c>
      <c r="B69" s="22"/>
      <c r="G69">
        <v>69</v>
      </c>
      <c r="Q69" s="430"/>
    </row>
    <row r="70" spans="1:17" x14ac:dyDescent="0.25">
      <c r="A70" s="430">
        <v>161</v>
      </c>
      <c r="B70" s="22"/>
      <c r="G70">
        <v>70</v>
      </c>
      <c r="Q70" s="429"/>
    </row>
    <row r="71" spans="1:17" x14ac:dyDescent="0.25">
      <c r="A71" s="430">
        <v>162</v>
      </c>
      <c r="B71" s="22"/>
      <c r="G71">
        <v>71</v>
      </c>
      <c r="Q71" s="429"/>
    </row>
    <row r="72" spans="1:17" x14ac:dyDescent="0.25">
      <c r="A72" s="430">
        <v>163</v>
      </c>
      <c r="B72" s="22"/>
      <c r="G72">
        <v>72</v>
      </c>
      <c r="Q72" s="430"/>
    </row>
    <row r="73" spans="1:17" x14ac:dyDescent="0.25">
      <c r="A73" s="430">
        <v>164</v>
      </c>
      <c r="B73" s="22"/>
      <c r="G73">
        <v>73</v>
      </c>
      <c r="Q73" s="429"/>
    </row>
    <row r="74" spans="1:17" x14ac:dyDescent="0.25">
      <c r="A74" s="430">
        <v>165</v>
      </c>
      <c r="B74" s="22"/>
      <c r="G74">
        <v>74</v>
      </c>
      <c r="Q74" s="430"/>
    </row>
    <row r="75" spans="1:17" x14ac:dyDescent="0.25">
      <c r="A75" s="430">
        <v>166</v>
      </c>
      <c r="B75" s="22"/>
      <c r="G75">
        <v>75</v>
      </c>
      <c r="Q75" s="430"/>
    </row>
    <row r="76" spans="1:17" x14ac:dyDescent="0.25">
      <c r="A76" s="430">
        <v>167</v>
      </c>
      <c r="B76" s="22"/>
      <c r="G76">
        <v>76</v>
      </c>
      <c r="Q76" s="430"/>
    </row>
    <row r="77" spans="1:17" x14ac:dyDescent="0.25">
      <c r="A77" s="430">
        <v>169</v>
      </c>
      <c r="B77" s="22"/>
      <c r="G77">
        <v>77</v>
      </c>
      <c r="Q77" s="430"/>
    </row>
    <row r="78" spans="1:17" x14ac:dyDescent="0.25">
      <c r="A78" s="430">
        <v>170</v>
      </c>
      <c r="B78" s="22"/>
      <c r="G78">
        <v>78</v>
      </c>
      <c r="Q78" s="430"/>
    </row>
    <row r="79" spans="1:17" x14ac:dyDescent="0.25">
      <c r="A79" s="430">
        <v>171</v>
      </c>
      <c r="B79" s="22"/>
      <c r="G79">
        <v>79</v>
      </c>
      <c r="Q79" s="430"/>
    </row>
    <row r="80" spans="1:17" x14ac:dyDescent="0.25">
      <c r="A80" s="430">
        <v>172</v>
      </c>
      <c r="B80" s="22"/>
      <c r="G80">
        <v>80</v>
      </c>
      <c r="Q80" s="430"/>
    </row>
    <row r="81" spans="1:17" x14ac:dyDescent="0.25">
      <c r="A81" s="430">
        <v>173</v>
      </c>
      <c r="B81" s="22"/>
      <c r="G81">
        <v>81</v>
      </c>
      <c r="Q81" s="430"/>
    </row>
    <row r="82" spans="1:17" x14ac:dyDescent="0.25">
      <c r="A82" s="430">
        <v>174</v>
      </c>
      <c r="B82" s="22"/>
      <c r="G82">
        <v>82</v>
      </c>
      <c r="Q82" s="430"/>
    </row>
    <row r="83" spans="1:17" x14ac:dyDescent="0.25">
      <c r="A83" s="430">
        <v>181</v>
      </c>
      <c r="B83" s="22"/>
      <c r="G83">
        <v>83</v>
      </c>
      <c r="Q83" s="430"/>
    </row>
    <row r="84" spans="1:17" x14ac:dyDescent="0.25">
      <c r="A84" s="430">
        <v>182</v>
      </c>
      <c r="B84" s="22"/>
      <c r="G84">
        <v>84</v>
      </c>
      <c r="Q84" s="430"/>
    </row>
    <row r="85" spans="1:17" x14ac:dyDescent="0.25">
      <c r="A85" s="430">
        <v>193</v>
      </c>
      <c r="B85" s="22"/>
      <c r="G85">
        <v>85</v>
      </c>
      <c r="Q85" s="429"/>
    </row>
    <row r="86" spans="1:17" x14ac:dyDescent="0.25">
      <c r="A86" s="430">
        <v>194</v>
      </c>
      <c r="B86" s="22"/>
      <c r="G86">
        <v>86</v>
      </c>
      <c r="Q86" s="430"/>
    </row>
    <row r="87" spans="1:17" x14ac:dyDescent="0.25">
      <c r="A87" s="430">
        <v>195</v>
      </c>
      <c r="B87" s="22"/>
      <c r="G87">
        <v>87</v>
      </c>
      <c r="Q87" s="430"/>
    </row>
    <row r="88" spans="1:17" x14ac:dyDescent="0.25">
      <c r="A88" s="430">
        <v>197</v>
      </c>
      <c r="B88" s="22"/>
      <c r="G88">
        <v>88</v>
      </c>
      <c r="Q88" s="430"/>
    </row>
    <row r="89" spans="1:17" x14ac:dyDescent="0.25">
      <c r="A89" s="430">
        <v>202</v>
      </c>
      <c r="B89" s="22"/>
      <c r="G89">
        <v>89</v>
      </c>
      <c r="Q89" s="429"/>
    </row>
    <row r="90" spans="1:17" x14ac:dyDescent="0.25">
      <c r="A90" s="430">
        <v>203</v>
      </c>
      <c r="B90" s="22"/>
      <c r="G90">
        <v>90</v>
      </c>
      <c r="Q90" s="430"/>
    </row>
    <row r="91" spans="1:17" x14ac:dyDescent="0.25">
      <c r="A91" s="430">
        <v>204</v>
      </c>
      <c r="B91" s="22"/>
      <c r="G91">
        <v>91</v>
      </c>
      <c r="Q91" s="430"/>
    </row>
    <row r="92" spans="1:17" x14ac:dyDescent="0.25">
      <c r="A92" s="430">
        <v>205</v>
      </c>
      <c r="B92" s="22"/>
      <c r="G92">
        <v>92</v>
      </c>
      <c r="Q92" s="429"/>
    </row>
    <row r="93" spans="1:17" x14ac:dyDescent="0.25">
      <c r="A93" s="430">
        <v>206</v>
      </c>
      <c r="B93" s="22"/>
      <c r="G93">
        <v>93</v>
      </c>
      <c r="Q93" s="430"/>
    </row>
    <row r="94" spans="1:17" x14ac:dyDescent="0.25">
      <c r="A94" s="430">
        <v>207</v>
      </c>
      <c r="B94" s="22"/>
      <c r="G94">
        <v>94</v>
      </c>
      <c r="Q94" s="430"/>
    </row>
    <row r="95" spans="1:17" x14ac:dyDescent="0.25">
      <c r="A95" s="430">
        <v>211</v>
      </c>
      <c r="B95" s="22"/>
      <c r="G95">
        <v>95</v>
      </c>
      <c r="Q95" s="430"/>
    </row>
    <row r="96" spans="1:17" x14ac:dyDescent="0.25">
      <c r="A96" s="430">
        <v>213</v>
      </c>
      <c r="B96" s="22"/>
      <c r="G96">
        <v>96</v>
      </c>
      <c r="Q96" s="430"/>
    </row>
    <row r="97" spans="1:17" x14ac:dyDescent="0.25">
      <c r="A97" s="430">
        <v>215</v>
      </c>
      <c r="B97" s="22"/>
      <c r="G97">
        <v>97</v>
      </c>
      <c r="Q97" s="429"/>
    </row>
    <row r="98" spans="1:17" x14ac:dyDescent="0.25">
      <c r="A98" s="430">
        <v>221</v>
      </c>
      <c r="B98" s="22"/>
      <c r="G98">
        <v>98</v>
      </c>
      <c r="Q98" s="430"/>
    </row>
    <row r="99" spans="1:17" x14ac:dyDescent="0.25">
      <c r="A99" s="430">
        <v>223</v>
      </c>
      <c r="B99" s="22"/>
      <c r="G99">
        <v>99</v>
      </c>
      <c r="Q99" s="430"/>
    </row>
    <row r="100" spans="1:17" x14ac:dyDescent="0.25">
      <c r="A100" s="430">
        <v>224</v>
      </c>
      <c r="B100" s="22"/>
      <c r="G100">
        <v>100</v>
      </c>
      <c r="Q100" s="430"/>
    </row>
    <row r="101" spans="1:17" x14ac:dyDescent="0.25">
      <c r="A101" s="430">
        <v>225</v>
      </c>
      <c r="B101" s="22"/>
      <c r="G101">
        <v>101</v>
      </c>
      <c r="Q101" s="430"/>
    </row>
    <row r="102" spans="1:17" x14ac:dyDescent="0.25">
      <c r="A102" s="430">
        <v>231</v>
      </c>
      <c r="B102" s="22"/>
      <c r="G102">
        <v>102</v>
      </c>
      <c r="Q102" s="430"/>
    </row>
    <row r="103" spans="1:17" x14ac:dyDescent="0.25">
      <c r="A103" s="430">
        <v>240</v>
      </c>
      <c r="B103" s="22"/>
      <c r="G103">
        <v>103</v>
      </c>
      <c r="Q103" s="430"/>
    </row>
    <row r="104" spans="1:17" x14ac:dyDescent="0.25">
      <c r="A104" s="430">
        <v>241</v>
      </c>
      <c r="B104" s="22"/>
      <c r="G104">
        <v>104</v>
      </c>
      <c r="Q104" s="430"/>
    </row>
    <row r="105" spans="1:17" x14ac:dyDescent="0.25">
      <c r="A105" s="430">
        <v>243</v>
      </c>
      <c r="B105" s="22"/>
      <c r="G105">
        <v>105</v>
      </c>
      <c r="Q105" s="430"/>
    </row>
    <row r="106" spans="1:17" x14ac:dyDescent="0.25">
      <c r="A106" s="430">
        <v>260</v>
      </c>
      <c r="B106" s="22"/>
      <c r="G106">
        <v>106</v>
      </c>
      <c r="Q106" s="430"/>
    </row>
    <row r="107" spans="1:17" x14ac:dyDescent="0.25">
      <c r="A107" s="430">
        <v>261</v>
      </c>
      <c r="B107" s="22"/>
      <c r="G107">
        <v>107</v>
      </c>
      <c r="Q107" s="430"/>
    </row>
    <row r="108" spans="1:17" x14ac:dyDescent="0.25">
      <c r="A108" s="430">
        <v>262</v>
      </c>
      <c r="B108" s="22"/>
      <c r="G108">
        <v>108</v>
      </c>
      <c r="Q108" s="430"/>
    </row>
    <row r="109" spans="1:17" x14ac:dyDescent="0.25">
      <c r="A109" s="430">
        <v>263</v>
      </c>
      <c r="B109" s="22"/>
      <c r="G109">
        <v>109</v>
      </c>
      <c r="Q109" s="430"/>
    </row>
    <row r="110" spans="1:17" x14ac:dyDescent="0.25">
      <c r="A110" s="430">
        <v>270</v>
      </c>
      <c r="B110" s="22"/>
      <c r="G110">
        <v>110</v>
      </c>
      <c r="Q110" s="430"/>
    </row>
    <row r="111" spans="1:17" x14ac:dyDescent="0.25">
      <c r="A111" s="430">
        <v>271</v>
      </c>
      <c r="B111" s="22"/>
      <c r="G111">
        <v>111</v>
      </c>
      <c r="Q111" s="430"/>
    </row>
    <row r="112" spans="1:17" x14ac:dyDescent="0.25">
      <c r="A112" s="430">
        <v>272</v>
      </c>
      <c r="B112" s="22"/>
      <c r="G112">
        <v>112</v>
      </c>
      <c r="Q112" s="429"/>
    </row>
    <row r="113" spans="1:17" x14ac:dyDescent="0.25">
      <c r="A113" s="430">
        <v>274</v>
      </c>
      <c r="B113" s="22"/>
      <c r="G113">
        <v>113</v>
      </c>
      <c r="Q113" s="429"/>
    </row>
    <row r="114" spans="1:17" x14ac:dyDescent="0.25">
      <c r="A114" s="430">
        <v>278</v>
      </c>
      <c r="B114" s="22"/>
      <c r="G114">
        <v>114</v>
      </c>
      <c r="Q114" s="430"/>
    </row>
    <row r="115" spans="1:17" x14ac:dyDescent="0.25">
      <c r="A115" s="430">
        <v>281</v>
      </c>
      <c r="B115" s="22"/>
      <c r="G115">
        <v>115</v>
      </c>
      <c r="Q115" s="430"/>
    </row>
    <row r="116" spans="1:17" x14ac:dyDescent="0.25">
      <c r="A116" s="430">
        <v>282</v>
      </c>
      <c r="B116" s="22"/>
      <c r="G116">
        <v>116</v>
      </c>
      <c r="Q116" s="430"/>
    </row>
    <row r="117" spans="1:17" x14ac:dyDescent="0.25">
      <c r="A117" s="430">
        <v>283</v>
      </c>
      <c r="B117" s="22"/>
      <c r="G117">
        <v>117</v>
      </c>
      <c r="Q117" s="430"/>
    </row>
    <row r="118" spans="1:17" x14ac:dyDescent="0.25">
      <c r="A118" s="430">
        <v>285</v>
      </c>
      <c r="B118" s="22"/>
      <c r="G118">
        <v>118</v>
      </c>
      <c r="Q118" s="430"/>
    </row>
    <row r="119" spans="1:17" x14ac:dyDescent="0.25">
      <c r="A119" s="430">
        <v>290</v>
      </c>
      <c r="B119" s="22"/>
      <c r="G119">
        <v>119</v>
      </c>
      <c r="Q119" s="429"/>
    </row>
    <row r="120" spans="1:17" x14ac:dyDescent="0.25">
      <c r="A120" s="430">
        <v>291</v>
      </c>
      <c r="B120" s="22"/>
      <c r="G120">
        <v>120</v>
      </c>
      <c r="Q120" s="430"/>
    </row>
    <row r="121" spans="1:17" x14ac:dyDescent="0.25">
      <c r="A121" s="430">
        <v>292</v>
      </c>
      <c r="B121" s="22"/>
      <c r="G121">
        <v>121</v>
      </c>
      <c r="Q121" s="430"/>
    </row>
    <row r="122" spans="1:17" x14ac:dyDescent="0.25">
      <c r="A122" s="430">
        <v>300</v>
      </c>
      <c r="B122" s="22"/>
      <c r="G122">
        <v>122</v>
      </c>
      <c r="Q122" s="429"/>
    </row>
    <row r="123" spans="1:17" x14ac:dyDescent="0.25">
      <c r="A123" s="430">
        <v>302</v>
      </c>
      <c r="B123" s="22"/>
      <c r="G123">
        <v>123</v>
      </c>
      <c r="Q123" s="430"/>
    </row>
    <row r="124" spans="1:17" x14ac:dyDescent="0.25">
      <c r="A124" s="430">
        <v>303</v>
      </c>
      <c r="B124" s="22"/>
      <c r="G124">
        <v>124</v>
      </c>
      <c r="Q124" s="430"/>
    </row>
    <row r="125" spans="1:17" x14ac:dyDescent="0.25">
      <c r="A125" s="430">
        <v>304</v>
      </c>
      <c r="B125" s="22"/>
      <c r="G125">
        <v>125</v>
      </c>
      <c r="Q125" s="430"/>
    </row>
    <row r="126" spans="1:17" x14ac:dyDescent="0.25">
      <c r="A126" s="430">
        <v>305</v>
      </c>
      <c r="B126" s="22"/>
      <c r="G126">
        <v>126</v>
      </c>
      <c r="Q126" s="430"/>
    </row>
    <row r="127" spans="1:17" x14ac:dyDescent="0.25">
      <c r="A127" s="430">
        <v>307</v>
      </c>
      <c r="B127" s="22"/>
      <c r="G127">
        <v>127</v>
      </c>
      <c r="Q127" s="430"/>
    </row>
    <row r="128" spans="1:17" x14ac:dyDescent="0.25">
      <c r="A128" s="430">
        <v>308</v>
      </c>
      <c r="B128" s="22"/>
      <c r="G128">
        <v>128</v>
      </c>
      <c r="Q128" s="430"/>
    </row>
    <row r="129" spans="1:17" x14ac:dyDescent="0.25">
      <c r="A129" s="430">
        <v>310</v>
      </c>
      <c r="B129" s="22"/>
      <c r="G129">
        <v>129</v>
      </c>
      <c r="Q129" s="430"/>
    </row>
    <row r="130" spans="1:17" x14ac:dyDescent="0.25">
      <c r="A130" s="430">
        <v>395</v>
      </c>
      <c r="B130" s="22"/>
      <c r="G130">
        <v>130</v>
      </c>
      <c r="Q130" s="430"/>
    </row>
    <row r="131" spans="1:17" x14ac:dyDescent="0.25">
      <c r="A131" s="430">
        <v>397</v>
      </c>
      <c r="B131" s="22"/>
      <c r="G131">
        <v>131</v>
      </c>
      <c r="Q131" s="430"/>
    </row>
    <row r="132" spans="1:17" x14ac:dyDescent="0.25">
      <c r="A132" s="430">
        <v>401</v>
      </c>
      <c r="B132" s="22"/>
      <c r="G132">
        <v>132</v>
      </c>
      <c r="Q132" s="430"/>
    </row>
    <row r="133" spans="1:17" x14ac:dyDescent="0.25">
      <c r="A133" s="430">
        <v>405</v>
      </c>
      <c r="B133" s="22"/>
      <c r="G133">
        <v>133</v>
      </c>
      <c r="Q133" s="430"/>
    </row>
    <row r="134" spans="1:17" x14ac:dyDescent="0.25">
      <c r="A134" s="430">
        <v>409</v>
      </c>
      <c r="B134" s="22"/>
      <c r="G134">
        <v>134</v>
      </c>
      <c r="Q134" s="430"/>
    </row>
    <row r="135" spans="1:17" x14ac:dyDescent="0.25">
      <c r="A135" s="430">
        <v>410</v>
      </c>
      <c r="B135" s="22"/>
      <c r="G135">
        <v>135</v>
      </c>
      <c r="Q135" s="430"/>
    </row>
    <row r="136" spans="1:17" x14ac:dyDescent="0.25">
      <c r="A136" s="430">
        <v>411</v>
      </c>
      <c r="B136" s="22"/>
      <c r="G136">
        <v>136</v>
      </c>
      <c r="Q136" s="430"/>
    </row>
    <row r="137" spans="1:17" x14ac:dyDescent="0.25">
      <c r="A137" s="430">
        <v>432</v>
      </c>
      <c r="B137" s="22"/>
      <c r="G137">
        <v>137</v>
      </c>
      <c r="Q137" s="430"/>
    </row>
    <row r="138" spans="1:17" x14ac:dyDescent="0.25">
      <c r="A138" s="430">
        <v>433</v>
      </c>
      <c r="B138" s="22"/>
      <c r="G138">
        <v>138</v>
      </c>
      <c r="Q138" s="430"/>
    </row>
    <row r="139" spans="1:17" x14ac:dyDescent="0.25">
      <c r="A139" s="430">
        <v>500</v>
      </c>
      <c r="B139" s="22"/>
      <c r="G139">
        <v>139</v>
      </c>
      <c r="Q139" s="430"/>
    </row>
    <row r="140" spans="1:17" x14ac:dyDescent="0.25">
      <c r="A140" s="430">
        <v>501</v>
      </c>
      <c r="B140" s="22"/>
      <c r="G140">
        <v>140</v>
      </c>
      <c r="Q140" s="430"/>
    </row>
    <row r="141" spans="1:17" x14ac:dyDescent="0.25">
      <c r="A141" s="430">
        <v>502</v>
      </c>
      <c r="B141" s="22"/>
      <c r="G141">
        <v>141</v>
      </c>
      <c r="Q141" s="430"/>
    </row>
    <row r="142" spans="1:17" x14ac:dyDescent="0.25">
      <c r="A142" s="430">
        <v>503</v>
      </c>
      <c r="B142" s="22"/>
      <c r="G142">
        <v>142</v>
      </c>
      <c r="Q142" s="430"/>
    </row>
    <row r="143" spans="1:17" x14ac:dyDescent="0.25">
      <c r="A143" s="430">
        <v>504</v>
      </c>
      <c r="B143" s="22"/>
      <c r="G143">
        <v>143</v>
      </c>
      <c r="Q143" s="430"/>
    </row>
    <row r="144" spans="1:17" x14ac:dyDescent="0.25">
      <c r="A144" s="430">
        <v>505</v>
      </c>
      <c r="B144" s="22"/>
      <c r="G144">
        <v>144</v>
      </c>
      <c r="Q144" s="429"/>
    </row>
    <row r="145" spans="1:17" x14ac:dyDescent="0.25">
      <c r="A145" s="430">
        <v>506</v>
      </c>
      <c r="B145" s="22"/>
      <c r="G145">
        <v>145</v>
      </c>
      <c r="Q145" s="430"/>
    </row>
    <row r="146" spans="1:17" x14ac:dyDescent="0.25">
      <c r="A146" s="430">
        <v>507</v>
      </c>
      <c r="B146" s="22"/>
      <c r="G146">
        <v>146</v>
      </c>
      <c r="Q146" s="430"/>
    </row>
    <row r="147" spans="1:17" x14ac:dyDescent="0.25">
      <c r="A147" s="430">
        <v>508</v>
      </c>
      <c r="B147" s="22"/>
      <c r="G147">
        <v>147</v>
      </c>
      <c r="Q147" s="430"/>
    </row>
    <row r="148" spans="1:17" x14ac:dyDescent="0.25">
      <c r="A148" s="430">
        <v>509</v>
      </c>
      <c r="B148" s="22"/>
      <c r="G148">
        <v>148</v>
      </c>
      <c r="Q148" s="430"/>
    </row>
    <row r="149" spans="1:17" x14ac:dyDescent="0.25">
      <c r="A149" s="430">
        <v>510</v>
      </c>
      <c r="B149" s="22"/>
      <c r="G149">
        <v>149</v>
      </c>
      <c r="Q149" s="430"/>
    </row>
    <row r="150" spans="1:17" x14ac:dyDescent="0.25">
      <c r="A150" s="430">
        <v>512</v>
      </c>
      <c r="B150" s="22"/>
      <c r="G150">
        <v>150</v>
      </c>
      <c r="Q150" s="429"/>
    </row>
    <row r="151" spans="1:17" x14ac:dyDescent="0.25">
      <c r="A151" s="430">
        <v>513</v>
      </c>
      <c r="B151" s="22"/>
      <c r="G151">
        <v>151</v>
      </c>
      <c r="Q151" s="430"/>
    </row>
    <row r="152" spans="1:17" x14ac:dyDescent="0.25">
      <c r="A152" s="430">
        <v>515</v>
      </c>
      <c r="B152" s="22"/>
      <c r="G152">
        <v>152</v>
      </c>
      <c r="Q152" s="430"/>
    </row>
    <row r="153" spans="1:17" x14ac:dyDescent="0.25">
      <c r="A153" s="430">
        <v>516</v>
      </c>
      <c r="B153" s="22"/>
      <c r="G153">
        <v>153</v>
      </c>
      <c r="Q153" s="430"/>
    </row>
    <row r="154" spans="1:17" x14ac:dyDescent="0.25">
      <c r="A154" s="430">
        <v>518</v>
      </c>
      <c r="B154" s="22"/>
      <c r="G154">
        <v>154</v>
      </c>
      <c r="Q154" s="429"/>
    </row>
    <row r="155" spans="1:17" x14ac:dyDescent="0.25">
      <c r="A155" s="430">
        <v>519</v>
      </c>
      <c r="B155" s="22"/>
      <c r="G155">
        <v>155</v>
      </c>
      <c r="Q155" s="430"/>
    </row>
    <row r="156" spans="1:17" x14ac:dyDescent="0.25">
      <c r="A156" s="430">
        <v>520</v>
      </c>
      <c r="B156" s="22"/>
      <c r="G156">
        <v>156</v>
      </c>
      <c r="Q156" s="430"/>
    </row>
    <row r="157" spans="1:17" x14ac:dyDescent="0.25">
      <c r="A157" s="430">
        <v>522</v>
      </c>
      <c r="B157" s="22"/>
      <c r="G157">
        <v>157</v>
      </c>
      <c r="Q157" s="430"/>
    </row>
    <row r="158" spans="1:17" x14ac:dyDescent="0.25">
      <c r="A158" s="430">
        <v>523</v>
      </c>
      <c r="B158" s="22"/>
      <c r="G158">
        <v>158</v>
      </c>
      <c r="Q158" s="430"/>
    </row>
    <row r="159" spans="1:17" x14ac:dyDescent="0.25">
      <c r="A159" s="430">
        <v>524</v>
      </c>
      <c r="B159" s="22"/>
      <c r="G159">
        <v>159</v>
      </c>
      <c r="Q159" s="430"/>
    </row>
    <row r="160" spans="1:17" x14ac:dyDescent="0.25">
      <c r="A160" s="430">
        <v>525</v>
      </c>
      <c r="B160" s="22"/>
      <c r="G160">
        <v>160</v>
      </c>
      <c r="Q160" s="429"/>
    </row>
    <row r="161" spans="1:17" x14ac:dyDescent="0.25">
      <c r="A161" s="430">
        <v>526</v>
      </c>
      <c r="B161" s="22"/>
      <c r="G161">
        <v>161</v>
      </c>
      <c r="Q161" s="430"/>
    </row>
    <row r="162" spans="1:17" x14ac:dyDescent="0.25">
      <c r="A162" s="430">
        <v>527</v>
      </c>
      <c r="B162" s="22"/>
      <c r="G162">
        <v>162</v>
      </c>
      <c r="Q162" s="430"/>
    </row>
    <row r="163" spans="1:17" x14ac:dyDescent="0.25">
      <c r="A163" s="430">
        <v>528</v>
      </c>
      <c r="B163" s="22"/>
      <c r="G163">
        <v>163</v>
      </c>
      <c r="Q163" s="429"/>
    </row>
    <row r="164" spans="1:17" x14ac:dyDescent="0.25">
      <c r="A164" s="430">
        <v>529</v>
      </c>
      <c r="B164" s="22"/>
      <c r="G164">
        <v>164</v>
      </c>
      <c r="Q164" s="430"/>
    </row>
    <row r="165" spans="1:17" x14ac:dyDescent="0.25">
      <c r="A165" s="430">
        <v>530</v>
      </c>
      <c r="B165" s="22"/>
      <c r="G165">
        <v>165</v>
      </c>
      <c r="Q165" s="430"/>
    </row>
    <row r="166" spans="1:17" x14ac:dyDescent="0.25">
      <c r="A166" s="430">
        <v>531</v>
      </c>
      <c r="B166" s="22"/>
      <c r="G166">
        <v>166</v>
      </c>
      <c r="Q166" s="430"/>
    </row>
    <row r="167" spans="1:17" x14ac:dyDescent="0.25">
      <c r="A167" s="430">
        <v>532</v>
      </c>
      <c r="B167" s="22"/>
      <c r="G167">
        <v>167</v>
      </c>
      <c r="Q167" s="430"/>
    </row>
    <row r="168" spans="1:17" x14ac:dyDescent="0.25">
      <c r="A168" s="430">
        <v>534</v>
      </c>
      <c r="B168" s="22"/>
      <c r="G168">
        <v>168</v>
      </c>
      <c r="Q168" s="430"/>
    </row>
    <row r="169" spans="1:17" x14ac:dyDescent="0.25">
      <c r="A169" s="430">
        <v>536</v>
      </c>
      <c r="B169" s="22"/>
      <c r="G169">
        <v>169</v>
      </c>
      <c r="Q169" s="429"/>
    </row>
    <row r="170" spans="1:17" x14ac:dyDescent="0.25">
      <c r="A170" s="430">
        <v>538</v>
      </c>
      <c r="B170" s="22"/>
      <c r="G170">
        <v>170</v>
      </c>
      <c r="Q170" s="430"/>
    </row>
    <row r="171" spans="1:17" x14ac:dyDescent="0.25">
      <c r="A171" s="430">
        <v>539</v>
      </c>
      <c r="B171" s="22"/>
      <c r="G171">
        <v>171</v>
      </c>
      <c r="Q171" s="430"/>
    </row>
    <row r="172" spans="1:17" x14ac:dyDescent="0.25">
      <c r="A172" s="430">
        <v>542</v>
      </c>
      <c r="B172" s="22"/>
      <c r="G172">
        <v>172</v>
      </c>
      <c r="Q172" s="430"/>
    </row>
    <row r="173" spans="1:17" x14ac:dyDescent="0.25">
      <c r="A173" s="430">
        <v>543</v>
      </c>
      <c r="B173" s="22"/>
      <c r="G173">
        <v>173</v>
      </c>
      <c r="Q173" s="430"/>
    </row>
    <row r="174" spans="1:17" x14ac:dyDescent="0.25">
      <c r="A174" s="430">
        <v>544</v>
      </c>
      <c r="B174" s="22"/>
      <c r="G174">
        <v>174</v>
      </c>
      <c r="Q174" s="430"/>
    </row>
    <row r="175" spans="1:17" x14ac:dyDescent="0.25">
      <c r="A175" s="430">
        <v>546</v>
      </c>
      <c r="B175" s="22"/>
      <c r="G175">
        <v>175</v>
      </c>
      <c r="Q175" s="430"/>
    </row>
    <row r="176" spans="1:17" x14ac:dyDescent="0.25">
      <c r="A176" s="430">
        <v>547</v>
      </c>
      <c r="B176" s="22"/>
      <c r="G176">
        <v>176</v>
      </c>
      <c r="Q176" s="430"/>
    </row>
    <row r="177" spans="1:17" x14ac:dyDescent="0.25">
      <c r="A177" s="430">
        <v>548</v>
      </c>
      <c r="B177" s="22"/>
      <c r="G177">
        <v>177</v>
      </c>
      <c r="Q177" s="430"/>
    </row>
    <row r="178" spans="1:17" x14ac:dyDescent="0.25">
      <c r="A178" s="430">
        <v>599</v>
      </c>
      <c r="B178" s="22"/>
      <c r="G178">
        <v>178</v>
      </c>
      <c r="Q178" s="430"/>
    </row>
    <row r="179" spans="1:17" x14ac:dyDescent="0.25">
      <c r="A179" s="430">
        <v>702</v>
      </c>
      <c r="B179" s="22"/>
      <c r="G179">
        <v>179</v>
      </c>
      <c r="Q179" s="430"/>
    </row>
    <row r="180" spans="1:17" x14ac:dyDescent="0.25">
      <c r="A180" s="430">
        <v>704</v>
      </c>
      <c r="B180" s="22"/>
      <c r="G180">
        <v>180</v>
      </c>
      <c r="Q180" s="429"/>
    </row>
    <row r="181" spans="1:17" x14ac:dyDescent="0.25">
      <c r="A181" s="430">
        <v>705</v>
      </c>
      <c r="B181" s="22"/>
      <c r="G181">
        <v>181</v>
      </c>
      <c r="Q181" s="430"/>
    </row>
    <row r="182" spans="1:17" x14ac:dyDescent="0.25">
      <c r="A182" s="430">
        <v>706</v>
      </c>
      <c r="B182" s="22"/>
      <c r="G182">
        <v>182</v>
      </c>
      <c r="Q182" s="430"/>
    </row>
    <row r="183" spans="1:17" x14ac:dyDescent="0.25">
      <c r="A183" s="430">
        <v>730</v>
      </c>
      <c r="B183" s="22"/>
      <c r="G183">
        <v>183</v>
      </c>
      <c r="Q183" s="429"/>
    </row>
    <row r="184" spans="1:17" x14ac:dyDescent="0.25">
      <c r="A184" s="430">
        <v>821</v>
      </c>
      <c r="B184" s="22"/>
      <c r="G184">
        <v>184</v>
      </c>
      <c r="Q184" s="430"/>
    </row>
    <row r="185" spans="1:17" x14ac:dyDescent="0.25">
      <c r="A185" s="430">
        <v>823</v>
      </c>
      <c r="B185" s="22"/>
      <c r="G185">
        <v>185</v>
      </c>
      <c r="Q185" s="429"/>
    </row>
    <row r="186" spans="1:17" x14ac:dyDescent="0.25">
      <c r="A186" s="430">
        <v>900</v>
      </c>
      <c r="B186" s="22"/>
      <c r="G186">
        <v>186</v>
      </c>
      <c r="Q186" s="430"/>
    </row>
    <row r="187" spans="1:17" x14ac:dyDescent="0.25">
      <c r="A187" s="430">
        <v>902</v>
      </c>
      <c r="B187" s="22"/>
      <c r="G187">
        <v>187</v>
      </c>
      <c r="Q187" s="430"/>
    </row>
    <row r="188" spans="1:17" x14ac:dyDescent="0.25">
      <c r="A188" s="430">
        <v>903</v>
      </c>
      <c r="B188" s="22"/>
      <c r="G188">
        <v>188</v>
      </c>
      <c r="Q188" s="430"/>
    </row>
    <row r="189" spans="1:17" x14ac:dyDescent="0.25">
      <c r="A189" s="430">
        <v>904</v>
      </c>
      <c r="B189" s="22"/>
      <c r="G189">
        <v>189</v>
      </c>
      <c r="Q189" s="429"/>
    </row>
    <row r="190" spans="1:17" x14ac:dyDescent="0.25">
      <c r="A190" s="430">
        <v>906</v>
      </c>
      <c r="B190" s="22"/>
      <c r="G190">
        <v>190</v>
      </c>
      <c r="Q190" s="430"/>
    </row>
    <row r="191" spans="1:17" x14ac:dyDescent="0.25">
      <c r="A191" s="430">
        <v>970</v>
      </c>
      <c r="B191" s="22"/>
      <c r="G191">
        <v>191</v>
      </c>
      <c r="Q191" s="430"/>
    </row>
    <row r="192" spans="1:17" x14ac:dyDescent="0.25">
      <c r="A192" s="430">
        <v>971</v>
      </c>
      <c r="B192" s="22"/>
      <c r="G192">
        <v>192</v>
      </c>
      <c r="Q192" s="430"/>
    </row>
    <row r="193" spans="2:17" x14ac:dyDescent="0.25">
      <c r="B193" s="22"/>
      <c r="G193">
        <v>193</v>
      </c>
      <c r="Q193" s="429"/>
    </row>
    <row r="194" spans="2:17" x14ac:dyDescent="0.25">
      <c r="B194" s="22"/>
      <c r="G194">
        <v>194</v>
      </c>
      <c r="Q194" s="430"/>
    </row>
    <row r="195" spans="2:17" x14ac:dyDescent="0.25">
      <c r="B195" s="22"/>
      <c r="G195">
        <v>195</v>
      </c>
      <c r="Q195" s="430"/>
    </row>
    <row r="196" spans="2:17" x14ac:dyDescent="0.25">
      <c r="B196" s="22"/>
      <c r="G196">
        <v>196</v>
      </c>
      <c r="Q196" s="430"/>
    </row>
    <row r="197" spans="2:17" x14ac:dyDescent="0.25">
      <c r="B197" s="653"/>
      <c r="C197" s="654" t="s">
        <v>275</v>
      </c>
      <c r="D197" t="s">
        <v>247</v>
      </c>
      <c r="E197" s="653"/>
      <c r="G197">
        <v>197</v>
      </c>
      <c r="Q197" s="430"/>
    </row>
    <row r="198" spans="2:17" x14ac:dyDescent="0.25">
      <c r="B198" s="22"/>
      <c r="C198" t="s">
        <v>248</v>
      </c>
      <c r="D198" t="s">
        <v>249</v>
      </c>
      <c r="E198" s="652"/>
      <c r="G198">
        <v>198</v>
      </c>
      <c r="Q198" s="430"/>
    </row>
    <row r="199" spans="2:17" x14ac:dyDescent="0.25">
      <c r="B199" s="22"/>
      <c r="C199" t="s">
        <v>250</v>
      </c>
      <c r="D199" t="s">
        <v>251</v>
      </c>
      <c r="E199" s="652"/>
      <c r="G199">
        <v>199</v>
      </c>
      <c r="Q199" s="430"/>
    </row>
    <row r="200" spans="2:17" x14ac:dyDescent="0.25">
      <c r="B200" s="22"/>
      <c r="C200" t="s">
        <v>252</v>
      </c>
      <c r="D200" t="s">
        <v>280</v>
      </c>
      <c r="E200" s="652"/>
      <c r="G200">
        <v>200</v>
      </c>
      <c r="Q200" s="430"/>
    </row>
    <row r="201" spans="2:17" x14ac:dyDescent="0.25">
      <c r="B201" s="22"/>
      <c r="C201" t="s">
        <v>253</v>
      </c>
      <c r="D201" t="s">
        <v>279</v>
      </c>
      <c r="E201" s="652"/>
      <c r="G201">
        <v>201</v>
      </c>
      <c r="Q201" s="430"/>
    </row>
    <row r="202" spans="2:17" x14ac:dyDescent="0.25">
      <c r="B202" s="22"/>
      <c r="C202" t="s">
        <v>255</v>
      </c>
      <c r="D202" t="s">
        <v>281</v>
      </c>
      <c r="E202" s="652"/>
      <c r="G202">
        <v>202</v>
      </c>
      <c r="Q202" s="430"/>
    </row>
    <row r="203" spans="2:17" x14ac:dyDescent="0.25">
      <c r="B203" s="22"/>
      <c r="C203" t="s">
        <v>257</v>
      </c>
      <c r="D203" t="s">
        <v>282</v>
      </c>
      <c r="E203" s="652"/>
      <c r="G203">
        <v>203</v>
      </c>
      <c r="Q203" s="430"/>
    </row>
    <row r="204" spans="2:17" x14ac:dyDescent="0.25">
      <c r="B204" s="22"/>
      <c r="C204" t="s">
        <v>258</v>
      </c>
      <c r="D204" t="s">
        <v>283</v>
      </c>
      <c r="E204" s="652"/>
      <c r="G204">
        <v>204</v>
      </c>
      <c r="Q204" s="429"/>
    </row>
    <row r="205" spans="2:17" x14ac:dyDescent="0.25">
      <c r="B205" s="22"/>
      <c r="C205" t="s">
        <v>259</v>
      </c>
      <c r="D205" t="s">
        <v>284</v>
      </c>
      <c r="E205" s="652"/>
      <c r="G205">
        <v>205</v>
      </c>
      <c r="Q205" s="429"/>
    </row>
    <row r="206" spans="2:17" x14ac:dyDescent="0.25">
      <c r="B206" s="22"/>
      <c r="C206" t="s">
        <v>260</v>
      </c>
      <c r="D206" t="s">
        <v>285</v>
      </c>
      <c r="E206" s="652"/>
      <c r="G206">
        <v>206</v>
      </c>
      <c r="Q206" s="430"/>
    </row>
    <row r="207" spans="2:17" x14ac:dyDescent="0.25">
      <c r="B207" s="22"/>
      <c r="C207" t="s">
        <v>261</v>
      </c>
      <c r="D207" t="s">
        <v>286</v>
      </c>
      <c r="E207" s="652"/>
      <c r="G207">
        <v>207</v>
      </c>
      <c r="Q207" s="430"/>
    </row>
    <row r="208" spans="2:17" x14ac:dyDescent="0.25">
      <c r="B208" s="22"/>
      <c r="C208" t="s">
        <v>262</v>
      </c>
      <c r="D208" t="s">
        <v>254</v>
      </c>
      <c r="E208" s="652"/>
      <c r="G208">
        <v>208</v>
      </c>
      <c r="Q208" s="430"/>
    </row>
    <row r="209" spans="2:17" x14ac:dyDescent="0.25">
      <c r="B209" s="22"/>
      <c r="C209" t="s">
        <v>263</v>
      </c>
      <c r="D209" t="s">
        <v>256</v>
      </c>
      <c r="E209" s="652"/>
      <c r="G209">
        <v>209</v>
      </c>
      <c r="Q209" s="430"/>
    </row>
    <row r="210" spans="2:17" x14ac:dyDescent="0.25">
      <c r="B210" s="22"/>
      <c r="C210" t="s">
        <v>265</v>
      </c>
      <c r="D210" t="s">
        <v>287</v>
      </c>
      <c r="E210" s="652"/>
      <c r="G210">
        <v>210</v>
      </c>
      <c r="Q210" s="430"/>
    </row>
    <row r="211" spans="2:17" x14ac:dyDescent="0.25">
      <c r="B211" s="22"/>
      <c r="C211" t="s">
        <v>267</v>
      </c>
      <c r="D211" t="s">
        <v>288</v>
      </c>
      <c r="E211" s="652"/>
      <c r="G211">
        <v>211</v>
      </c>
      <c r="Q211" s="429"/>
    </row>
    <row r="212" spans="2:17" x14ac:dyDescent="0.25">
      <c r="B212" s="22"/>
      <c r="C212" t="s">
        <v>269</v>
      </c>
      <c r="D212" t="s">
        <v>289</v>
      </c>
      <c r="E212" s="652"/>
      <c r="G212">
        <v>212</v>
      </c>
      <c r="Q212" s="430"/>
    </row>
    <row r="213" spans="2:17" x14ac:dyDescent="0.25">
      <c r="B213" s="22"/>
      <c r="C213" t="s">
        <v>271</v>
      </c>
      <c r="D213" t="s">
        <v>290</v>
      </c>
      <c r="E213" s="652"/>
      <c r="G213">
        <v>213</v>
      </c>
      <c r="Q213" s="430"/>
    </row>
    <row r="214" spans="2:17" x14ac:dyDescent="0.25">
      <c r="B214" s="22"/>
      <c r="C214" t="s">
        <v>273</v>
      </c>
      <c r="D214" t="s">
        <v>291</v>
      </c>
      <c r="E214" s="652"/>
      <c r="G214">
        <v>214</v>
      </c>
      <c r="Q214" s="430"/>
    </row>
    <row r="215" spans="2:17" x14ac:dyDescent="0.25">
      <c r="B215" s="22"/>
      <c r="C215" s="652"/>
      <c r="D215" t="s">
        <v>292</v>
      </c>
      <c r="E215" s="428"/>
      <c r="G215">
        <v>215</v>
      </c>
      <c r="O215" s="430"/>
      <c r="Q215"/>
    </row>
    <row r="216" spans="2:17" x14ac:dyDescent="0.25">
      <c r="B216" s="22"/>
      <c r="D216" t="s">
        <v>293</v>
      </c>
      <c r="E216" s="652"/>
      <c r="G216">
        <v>219</v>
      </c>
      <c r="Q216" s="430"/>
    </row>
    <row r="217" spans="2:17" x14ac:dyDescent="0.25">
      <c r="B217" s="22"/>
      <c r="D217" t="s">
        <v>294</v>
      </c>
      <c r="E217" s="652"/>
      <c r="G217">
        <v>220</v>
      </c>
      <c r="Q217" s="430"/>
    </row>
    <row r="218" spans="2:17" x14ac:dyDescent="0.25">
      <c r="B218" s="22"/>
      <c r="D218" t="s">
        <v>295</v>
      </c>
      <c r="E218" s="652"/>
      <c r="G218">
        <v>221</v>
      </c>
      <c r="Q218" s="430"/>
    </row>
    <row r="219" spans="2:17" x14ac:dyDescent="0.25">
      <c r="B219" s="22"/>
      <c r="D219" t="s">
        <v>296</v>
      </c>
      <c r="E219" s="652"/>
      <c r="G219">
        <v>222</v>
      </c>
      <c r="Q219" s="430"/>
    </row>
    <row r="220" spans="2:17" x14ac:dyDescent="0.25">
      <c r="B220" s="22"/>
      <c r="D220" t="s">
        <v>297</v>
      </c>
      <c r="E220" s="652"/>
      <c r="G220">
        <v>223</v>
      </c>
      <c r="Q220" s="429"/>
    </row>
    <row r="221" spans="2:17" x14ac:dyDescent="0.25">
      <c r="B221" s="22"/>
      <c r="D221" t="s">
        <v>298</v>
      </c>
      <c r="E221" s="652"/>
      <c r="G221">
        <v>224</v>
      </c>
      <c r="Q221" s="430"/>
    </row>
    <row r="222" spans="2:17" x14ac:dyDescent="0.25">
      <c r="B222" s="22"/>
      <c r="D222" t="s">
        <v>299</v>
      </c>
      <c r="E222" s="652"/>
      <c r="G222">
        <v>225</v>
      </c>
      <c r="Q222" s="430"/>
    </row>
    <row r="223" spans="2:17" x14ac:dyDescent="0.25">
      <c r="B223" s="22"/>
      <c r="D223" t="s">
        <v>300</v>
      </c>
      <c r="G223">
        <v>226</v>
      </c>
      <c r="Q223" s="430"/>
    </row>
    <row r="224" spans="2:17" x14ac:dyDescent="0.25">
      <c r="B224" s="22"/>
      <c r="D224" t="s">
        <v>301</v>
      </c>
      <c r="G224">
        <v>227</v>
      </c>
      <c r="Q224" s="430"/>
    </row>
    <row r="225" spans="2:17" x14ac:dyDescent="0.25">
      <c r="B225" s="22"/>
      <c r="D225" t="s">
        <v>302</v>
      </c>
      <c r="G225">
        <v>228</v>
      </c>
      <c r="Q225" s="430"/>
    </row>
    <row r="226" spans="2:17" x14ac:dyDescent="0.25">
      <c r="B226" s="22"/>
      <c r="D226" t="s">
        <v>303</v>
      </c>
      <c r="G226">
        <v>229</v>
      </c>
      <c r="Q226" s="430"/>
    </row>
    <row r="227" spans="2:17" x14ac:dyDescent="0.25">
      <c r="B227" s="22"/>
      <c r="D227" t="s">
        <v>264</v>
      </c>
      <c r="G227">
        <v>230</v>
      </c>
      <c r="Q227" s="430"/>
    </row>
    <row r="228" spans="2:17" x14ac:dyDescent="0.25">
      <c r="B228" s="22"/>
      <c r="D228" t="s">
        <v>266</v>
      </c>
      <c r="G228">
        <v>231</v>
      </c>
      <c r="Q228" s="430"/>
    </row>
    <row r="229" spans="2:17" x14ac:dyDescent="0.25">
      <c r="B229" s="22"/>
      <c r="D229" t="s">
        <v>268</v>
      </c>
      <c r="G229">
        <v>232</v>
      </c>
      <c r="Q229" s="430"/>
    </row>
    <row r="230" spans="2:17" x14ac:dyDescent="0.25">
      <c r="B230" s="22"/>
      <c r="D230" t="s">
        <v>270</v>
      </c>
      <c r="G230">
        <v>233</v>
      </c>
      <c r="Q230" s="430"/>
    </row>
    <row r="231" spans="2:17" x14ac:dyDescent="0.25">
      <c r="B231" s="22"/>
      <c r="D231" t="s">
        <v>272</v>
      </c>
      <c r="G231">
        <v>234</v>
      </c>
      <c r="Q231" s="430"/>
    </row>
    <row r="232" spans="2:17" x14ac:dyDescent="0.25">
      <c r="B232" s="22"/>
      <c r="D232" t="s">
        <v>274</v>
      </c>
      <c r="G232">
        <v>235</v>
      </c>
      <c r="Q232" s="429"/>
    </row>
    <row r="233" spans="2:17" x14ac:dyDescent="0.25">
      <c r="B233" s="22"/>
      <c r="G233">
        <v>236</v>
      </c>
      <c r="Q233" s="430"/>
    </row>
    <row r="234" spans="2:17" x14ac:dyDescent="0.25">
      <c r="B234" s="22"/>
      <c r="G234">
        <v>237</v>
      </c>
      <c r="Q234" s="430"/>
    </row>
    <row r="235" spans="2:17" x14ac:dyDescent="0.25">
      <c r="B235" s="22"/>
      <c r="G235">
        <v>238</v>
      </c>
      <c r="Q235" s="430"/>
    </row>
    <row r="236" spans="2:17" x14ac:dyDescent="0.25">
      <c r="B236" s="22"/>
      <c r="G236">
        <v>239</v>
      </c>
      <c r="Q236" s="429"/>
    </row>
    <row r="237" spans="2:17" x14ac:dyDescent="0.25">
      <c r="B237" s="22"/>
      <c r="G237">
        <v>240</v>
      </c>
      <c r="Q237" s="430"/>
    </row>
    <row r="238" spans="2:17" x14ac:dyDescent="0.25">
      <c r="B238" s="22"/>
      <c r="G238">
        <v>241</v>
      </c>
      <c r="Q238" s="430"/>
    </row>
    <row r="239" spans="2:17" x14ac:dyDescent="0.25">
      <c r="B239" s="22"/>
      <c r="G239">
        <v>242</v>
      </c>
      <c r="Q239" s="429"/>
    </row>
    <row r="240" spans="2:17" x14ac:dyDescent="0.25">
      <c r="B240" s="22"/>
      <c r="G240">
        <v>243</v>
      </c>
      <c r="Q240" s="430"/>
    </row>
    <row r="241" spans="2:17" x14ac:dyDescent="0.25">
      <c r="B241" s="22"/>
      <c r="G241">
        <v>244</v>
      </c>
      <c r="Q241" s="430"/>
    </row>
    <row r="242" spans="2:17" x14ac:dyDescent="0.25">
      <c r="B242" s="22"/>
      <c r="G242">
        <v>245</v>
      </c>
      <c r="Q242" s="429"/>
    </row>
    <row r="243" spans="2:17" x14ac:dyDescent="0.25">
      <c r="B243" s="22"/>
      <c r="G243">
        <v>246</v>
      </c>
      <c r="Q243" s="430"/>
    </row>
    <row r="244" spans="2:17" x14ac:dyDescent="0.25">
      <c r="B244" s="22"/>
      <c r="G244">
        <v>247</v>
      </c>
      <c r="Q244" s="430"/>
    </row>
    <row r="245" spans="2:17" x14ac:dyDescent="0.25">
      <c r="B245" s="22"/>
      <c r="G245">
        <v>248</v>
      </c>
      <c r="Q245" s="430"/>
    </row>
    <row r="246" spans="2:17" x14ac:dyDescent="0.25">
      <c r="G246">
        <v>249</v>
      </c>
    </row>
    <row r="247" spans="2:17" x14ac:dyDescent="0.25">
      <c r="G247">
        <v>250</v>
      </c>
    </row>
    <row r="248" spans="2:17" x14ac:dyDescent="0.25">
      <c r="G248">
        <v>251</v>
      </c>
    </row>
    <row r="249" spans="2:17" x14ac:dyDescent="0.25">
      <c r="G249">
        <v>252</v>
      </c>
    </row>
    <row r="250" spans="2:17" x14ac:dyDescent="0.25">
      <c r="G250">
        <v>253</v>
      </c>
    </row>
    <row r="251" spans="2:17" x14ac:dyDescent="0.25">
      <c r="G251">
        <v>254</v>
      </c>
    </row>
    <row r="252" spans="2:17" x14ac:dyDescent="0.25">
      <c r="G252">
        <v>255</v>
      </c>
    </row>
    <row r="253" spans="2:17" x14ac:dyDescent="0.25">
      <c r="G253">
        <v>256</v>
      </c>
    </row>
    <row r="254" spans="2:17" x14ac:dyDescent="0.25">
      <c r="G254">
        <v>257</v>
      </c>
    </row>
    <row r="255" spans="2:17" x14ac:dyDescent="0.25">
      <c r="G255">
        <v>258</v>
      </c>
    </row>
    <row r="256" spans="2:17" x14ac:dyDescent="0.25">
      <c r="G256">
        <v>259</v>
      </c>
    </row>
    <row r="257" spans="7:7" x14ac:dyDescent="0.25">
      <c r="G257">
        <v>260</v>
      </c>
    </row>
    <row r="258" spans="7:7" x14ac:dyDescent="0.25">
      <c r="G258">
        <v>261</v>
      </c>
    </row>
    <row r="259" spans="7:7" x14ac:dyDescent="0.25">
      <c r="G259">
        <v>262</v>
      </c>
    </row>
    <row r="260" spans="7:7" x14ac:dyDescent="0.25">
      <c r="G260">
        <v>263</v>
      </c>
    </row>
    <row r="261" spans="7:7" x14ac:dyDescent="0.25">
      <c r="G261">
        <v>264</v>
      </c>
    </row>
    <row r="262" spans="7:7" x14ac:dyDescent="0.25">
      <c r="G262">
        <v>265</v>
      </c>
    </row>
    <row r="263" spans="7:7" x14ac:dyDescent="0.25">
      <c r="G263">
        <v>266</v>
      </c>
    </row>
    <row r="264" spans="7:7" x14ac:dyDescent="0.25">
      <c r="G264">
        <v>267</v>
      </c>
    </row>
    <row r="265" spans="7:7" x14ac:dyDescent="0.25">
      <c r="G265">
        <v>268</v>
      </c>
    </row>
    <row r="266" spans="7:7" x14ac:dyDescent="0.25">
      <c r="G266">
        <v>269</v>
      </c>
    </row>
    <row r="267" spans="7:7" x14ac:dyDescent="0.25">
      <c r="G267">
        <v>270</v>
      </c>
    </row>
    <row r="268" spans="7:7" x14ac:dyDescent="0.25">
      <c r="G268">
        <v>271</v>
      </c>
    </row>
    <row r="269" spans="7:7" x14ac:dyDescent="0.25">
      <c r="G269">
        <v>272</v>
      </c>
    </row>
    <row r="270" spans="7:7" x14ac:dyDescent="0.25">
      <c r="G270">
        <v>273</v>
      </c>
    </row>
    <row r="271" spans="7:7" x14ac:dyDescent="0.25">
      <c r="G271">
        <v>274</v>
      </c>
    </row>
    <row r="272" spans="7:7" x14ac:dyDescent="0.25">
      <c r="G272">
        <v>275</v>
      </c>
    </row>
    <row r="273" spans="7:7" x14ac:dyDescent="0.25">
      <c r="G273">
        <v>276</v>
      </c>
    </row>
    <row r="274" spans="7:7" x14ac:dyDescent="0.25">
      <c r="G274">
        <v>277</v>
      </c>
    </row>
    <row r="275" spans="7:7" x14ac:dyDescent="0.25">
      <c r="G275">
        <v>278</v>
      </c>
    </row>
    <row r="276" spans="7:7" x14ac:dyDescent="0.25">
      <c r="G276">
        <v>279</v>
      </c>
    </row>
    <row r="277" spans="7:7" x14ac:dyDescent="0.25">
      <c r="G277">
        <v>280</v>
      </c>
    </row>
    <row r="278" spans="7:7" x14ac:dyDescent="0.25">
      <c r="G278">
        <v>281</v>
      </c>
    </row>
    <row r="279" spans="7:7" x14ac:dyDescent="0.25">
      <c r="G279">
        <v>282</v>
      </c>
    </row>
    <row r="280" spans="7:7" x14ac:dyDescent="0.25">
      <c r="G280">
        <v>283</v>
      </c>
    </row>
    <row r="281" spans="7:7" x14ac:dyDescent="0.25">
      <c r="G281">
        <v>284</v>
      </c>
    </row>
    <row r="282" spans="7:7" x14ac:dyDescent="0.25">
      <c r="G282">
        <v>285</v>
      </c>
    </row>
    <row r="283" spans="7:7" x14ac:dyDescent="0.25">
      <c r="G283">
        <v>286</v>
      </c>
    </row>
    <row r="284" spans="7:7" x14ac:dyDescent="0.25">
      <c r="G284">
        <v>287</v>
      </c>
    </row>
    <row r="285" spans="7:7" x14ac:dyDescent="0.25">
      <c r="G285">
        <v>288</v>
      </c>
    </row>
    <row r="286" spans="7:7" x14ac:dyDescent="0.25">
      <c r="G286">
        <v>289</v>
      </c>
    </row>
    <row r="287" spans="7:7" x14ac:dyDescent="0.25">
      <c r="G287">
        <v>290</v>
      </c>
    </row>
    <row r="288" spans="7:7" x14ac:dyDescent="0.25">
      <c r="G288">
        <v>291</v>
      </c>
    </row>
    <row r="289" spans="7:7" x14ac:dyDescent="0.25">
      <c r="G289">
        <v>292</v>
      </c>
    </row>
    <row r="290" spans="7:7" x14ac:dyDescent="0.25">
      <c r="G290">
        <v>293</v>
      </c>
    </row>
    <row r="291" spans="7:7" x14ac:dyDescent="0.25">
      <c r="G291">
        <v>294</v>
      </c>
    </row>
    <row r="292" spans="7:7" x14ac:dyDescent="0.25">
      <c r="G292">
        <v>295</v>
      </c>
    </row>
    <row r="293" spans="7:7" x14ac:dyDescent="0.25">
      <c r="G293">
        <v>296</v>
      </c>
    </row>
    <row r="294" spans="7:7" x14ac:dyDescent="0.25">
      <c r="G294">
        <v>297</v>
      </c>
    </row>
    <row r="295" spans="7:7" x14ac:dyDescent="0.25">
      <c r="G295">
        <v>298</v>
      </c>
    </row>
    <row r="296" spans="7:7" x14ac:dyDescent="0.25">
      <c r="G296">
        <v>299</v>
      </c>
    </row>
    <row r="297" spans="7:7" x14ac:dyDescent="0.25">
      <c r="G297">
        <v>300</v>
      </c>
    </row>
    <row r="298" spans="7:7" x14ac:dyDescent="0.25">
      <c r="G298">
        <v>301</v>
      </c>
    </row>
    <row r="299" spans="7:7" x14ac:dyDescent="0.25">
      <c r="G299">
        <v>302</v>
      </c>
    </row>
    <row r="300" spans="7:7" x14ac:dyDescent="0.25">
      <c r="G300">
        <v>303</v>
      </c>
    </row>
    <row r="301" spans="7:7" x14ac:dyDescent="0.25">
      <c r="G301">
        <v>304</v>
      </c>
    </row>
    <row r="302" spans="7:7" x14ac:dyDescent="0.25">
      <c r="G302">
        <v>305</v>
      </c>
    </row>
    <row r="303" spans="7:7" x14ac:dyDescent="0.25">
      <c r="G303">
        <v>306</v>
      </c>
    </row>
    <row r="304" spans="7:7" x14ac:dyDescent="0.25">
      <c r="G304">
        <v>307</v>
      </c>
    </row>
    <row r="305" spans="7:7" x14ac:dyDescent="0.25">
      <c r="G305">
        <v>308</v>
      </c>
    </row>
    <row r="306" spans="7:7" x14ac:dyDescent="0.25">
      <c r="G306">
        <v>309</v>
      </c>
    </row>
    <row r="307" spans="7:7" x14ac:dyDescent="0.25">
      <c r="G307">
        <v>310</v>
      </c>
    </row>
    <row r="308" spans="7:7" x14ac:dyDescent="0.25">
      <c r="G308">
        <v>311</v>
      </c>
    </row>
    <row r="309" spans="7:7" x14ac:dyDescent="0.25">
      <c r="G309">
        <v>312</v>
      </c>
    </row>
    <row r="310" spans="7:7" x14ac:dyDescent="0.25">
      <c r="G310">
        <v>313</v>
      </c>
    </row>
    <row r="311" spans="7:7" x14ac:dyDescent="0.25">
      <c r="G311">
        <v>314</v>
      </c>
    </row>
    <row r="312" spans="7:7" x14ac:dyDescent="0.25">
      <c r="G312">
        <v>315</v>
      </c>
    </row>
    <row r="313" spans="7:7" x14ac:dyDescent="0.25">
      <c r="G313">
        <v>316</v>
      </c>
    </row>
    <row r="314" spans="7:7" x14ac:dyDescent="0.25">
      <c r="G314">
        <v>317</v>
      </c>
    </row>
    <row r="315" spans="7:7" x14ac:dyDescent="0.25">
      <c r="G315">
        <v>318</v>
      </c>
    </row>
    <row r="316" spans="7:7" x14ac:dyDescent="0.25">
      <c r="G316">
        <v>319</v>
      </c>
    </row>
    <row r="317" spans="7:7" x14ac:dyDescent="0.25">
      <c r="G317">
        <v>320</v>
      </c>
    </row>
    <row r="318" spans="7:7" x14ac:dyDescent="0.25">
      <c r="G318">
        <v>321</v>
      </c>
    </row>
    <row r="319" spans="7:7" x14ac:dyDescent="0.25">
      <c r="G319">
        <v>322</v>
      </c>
    </row>
    <row r="320" spans="7:7" x14ac:dyDescent="0.25">
      <c r="G320">
        <v>323</v>
      </c>
    </row>
    <row r="321" spans="7:7" x14ac:dyDescent="0.25">
      <c r="G321">
        <v>324</v>
      </c>
    </row>
    <row r="322" spans="7:7" x14ac:dyDescent="0.25">
      <c r="G322">
        <v>325</v>
      </c>
    </row>
    <row r="323" spans="7:7" x14ac:dyDescent="0.25">
      <c r="G323">
        <v>326</v>
      </c>
    </row>
    <row r="324" spans="7:7" x14ac:dyDescent="0.25">
      <c r="G324">
        <v>327</v>
      </c>
    </row>
    <row r="325" spans="7:7" x14ac:dyDescent="0.25">
      <c r="G325">
        <v>328</v>
      </c>
    </row>
    <row r="326" spans="7:7" x14ac:dyDescent="0.25">
      <c r="G326">
        <v>329</v>
      </c>
    </row>
    <row r="327" spans="7:7" x14ac:dyDescent="0.25">
      <c r="G327">
        <v>330</v>
      </c>
    </row>
    <row r="328" spans="7:7" x14ac:dyDescent="0.25">
      <c r="G328">
        <v>331</v>
      </c>
    </row>
    <row r="329" spans="7:7" x14ac:dyDescent="0.25">
      <c r="G329">
        <v>332</v>
      </c>
    </row>
    <row r="330" spans="7:7" x14ac:dyDescent="0.25">
      <c r="G330">
        <v>333</v>
      </c>
    </row>
    <row r="331" spans="7:7" x14ac:dyDescent="0.25">
      <c r="G331">
        <v>334</v>
      </c>
    </row>
    <row r="332" spans="7:7" x14ac:dyDescent="0.25">
      <c r="G332">
        <v>335</v>
      </c>
    </row>
    <row r="333" spans="7:7" x14ac:dyDescent="0.25">
      <c r="G333">
        <v>336</v>
      </c>
    </row>
    <row r="334" spans="7:7" x14ac:dyDescent="0.25">
      <c r="G334">
        <v>337</v>
      </c>
    </row>
    <row r="335" spans="7:7" x14ac:dyDescent="0.25">
      <c r="G335">
        <v>338</v>
      </c>
    </row>
    <row r="336" spans="7:7" x14ac:dyDescent="0.25">
      <c r="G336">
        <v>339</v>
      </c>
    </row>
    <row r="337" spans="7:7" x14ac:dyDescent="0.25">
      <c r="G337">
        <v>340</v>
      </c>
    </row>
    <row r="338" spans="7:7" x14ac:dyDescent="0.25">
      <c r="G338">
        <v>341</v>
      </c>
    </row>
    <row r="339" spans="7:7" x14ac:dyDescent="0.25">
      <c r="G339">
        <v>342</v>
      </c>
    </row>
    <row r="340" spans="7:7" x14ac:dyDescent="0.25">
      <c r="G340">
        <v>343</v>
      </c>
    </row>
    <row r="341" spans="7:7" x14ac:dyDescent="0.25">
      <c r="G341">
        <v>344</v>
      </c>
    </row>
    <row r="342" spans="7:7" x14ac:dyDescent="0.25">
      <c r="G342">
        <v>345</v>
      </c>
    </row>
    <row r="343" spans="7:7" x14ac:dyDescent="0.25">
      <c r="G343">
        <v>346</v>
      </c>
    </row>
    <row r="344" spans="7:7" x14ac:dyDescent="0.25">
      <c r="G344">
        <v>347</v>
      </c>
    </row>
    <row r="345" spans="7:7" x14ac:dyDescent="0.25">
      <c r="G345">
        <v>348</v>
      </c>
    </row>
    <row r="346" spans="7:7" x14ac:dyDescent="0.25">
      <c r="G346">
        <v>349</v>
      </c>
    </row>
    <row r="347" spans="7:7" x14ac:dyDescent="0.25">
      <c r="G347">
        <v>350</v>
      </c>
    </row>
    <row r="348" spans="7:7" x14ac:dyDescent="0.25">
      <c r="G348">
        <v>351</v>
      </c>
    </row>
    <row r="349" spans="7:7" x14ac:dyDescent="0.25">
      <c r="G349">
        <v>352</v>
      </c>
    </row>
    <row r="350" spans="7:7" x14ac:dyDescent="0.25">
      <c r="G350">
        <v>353</v>
      </c>
    </row>
    <row r="351" spans="7:7" x14ac:dyDescent="0.25">
      <c r="G351">
        <v>354</v>
      </c>
    </row>
    <row r="352" spans="7:7" x14ac:dyDescent="0.25">
      <c r="G352">
        <v>355</v>
      </c>
    </row>
    <row r="353" spans="7:7" x14ac:dyDescent="0.25">
      <c r="G353">
        <v>356</v>
      </c>
    </row>
    <row r="354" spans="7:7" x14ac:dyDescent="0.25">
      <c r="G354">
        <v>357</v>
      </c>
    </row>
    <row r="355" spans="7:7" x14ac:dyDescent="0.25">
      <c r="G355">
        <v>358</v>
      </c>
    </row>
    <row r="356" spans="7:7" x14ac:dyDescent="0.25">
      <c r="G356">
        <v>359</v>
      </c>
    </row>
    <row r="357" spans="7:7" x14ac:dyDescent="0.25">
      <c r="G357">
        <v>360</v>
      </c>
    </row>
    <row r="358" spans="7:7" x14ac:dyDescent="0.25">
      <c r="G358">
        <v>361</v>
      </c>
    </row>
    <row r="359" spans="7:7" x14ac:dyDescent="0.25">
      <c r="G359">
        <v>362</v>
      </c>
    </row>
    <row r="360" spans="7:7" x14ac:dyDescent="0.25">
      <c r="G360">
        <v>363</v>
      </c>
    </row>
    <row r="361" spans="7:7" x14ac:dyDescent="0.25">
      <c r="G361">
        <v>364</v>
      </c>
    </row>
    <row r="362" spans="7:7" x14ac:dyDescent="0.25">
      <c r="G362">
        <v>365</v>
      </c>
    </row>
    <row r="363" spans="7:7" x14ac:dyDescent="0.25">
      <c r="G363">
        <v>366</v>
      </c>
    </row>
    <row r="364" spans="7:7" x14ac:dyDescent="0.25">
      <c r="G364">
        <v>367</v>
      </c>
    </row>
    <row r="365" spans="7:7" x14ac:dyDescent="0.25">
      <c r="G365">
        <v>368</v>
      </c>
    </row>
    <row r="366" spans="7:7" x14ac:dyDescent="0.25">
      <c r="G366">
        <v>369</v>
      </c>
    </row>
    <row r="367" spans="7:7" x14ac:dyDescent="0.25">
      <c r="G367">
        <v>370</v>
      </c>
    </row>
    <row r="368" spans="7:7" x14ac:dyDescent="0.25">
      <c r="G368">
        <v>371</v>
      </c>
    </row>
    <row r="369" spans="7:7" x14ac:dyDescent="0.25">
      <c r="G369">
        <v>372</v>
      </c>
    </row>
    <row r="370" spans="7:7" x14ac:dyDescent="0.25">
      <c r="G370">
        <v>373</v>
      </c>
    </row>
    <row r="371" spans="7:7" x14ac:dyDescent="0.25">
      <c r="G371">
        <v>374</v>
      </c>
    </row>
    <row r="372" spans="7:7" x14ac:dyDescent="0.25">
      <c r="G372">
        <v>375</v>
      </c>
    </row>
    <row r="373" spans="7:7" x14ac:dyDescent="0.25">
      <c r="G373">
        <v>376</v>
      </c>
    </row>
    <row r="374" spans="7:7" x14ac:dyDescent="0.25">
      <c r="G374">
        <v>377</v>
      </c>
    </row>
    <row r="375" spans="7:7" x14ac:dyDescent="0.25">
      <c r="G375">
        <v>378</v>
      </c>
    </row>
    <row r="376" spans="7:7" x14ac:dyDescent="0.25">
      <c r="G376">
        <v>379</v>
      </c>
    </row>
    <row r="377" spans="7:7" x14ac:dyDescent="0.25">
      <c r="G377">
        <v>380</v>
      </c>
    </row>
    <row r="378" spans="7:7" x14ac:dyDescent="0.25">
      <c r="G378">
        <v>381</v>
      </c>
    </row>
    <row r="379" spans="7:7" x14ac:dyDescent="0.25">
      <c r="G379">
        <v>382</v>
      </c>
    </row>
    <row r="380" spans="7:7" x14ac:dyDescent="0.25">
      <c r="G380">
        <v>383</v>
      </c>
    </row>
    <row r="381" spans="7:7" x14ac:dyDescent="0.25">
      <c r="G381">
        <v>384</v>
      </c>
    </row>
    <row r="382" spans="7:7" x14ac:dyDescent="0.25">
      <c r="G382">
        <v>385</v>
      </c>
    </row>
    <row r="383" spans="7:7" x14ac:dyDescent="0.25">
      <c r="G383">
        <v>386</v>
      </c>
    </row>
    <row r="384" spans="7:7" x14ac:dyDescent="0.25">
      <c r="G384">
        <v>387</v>
      </c>
    </row>
    <row r="385" spans="7:7" x14ac:dyDescent="0.25">
      <c r="G385">
        <v>388</v>
      </c>
    </row>
    <row r="386" spans="7:7" x14ac:dyDescent="0.25">
      <c r="G386">
        <v>389</v>
      </c>
    </row>
    <row r="387" spans="7:7" x14ac:dyDescent="0.25">
      <c r="G387">
        <v>390</v>
      </c>
    </row>
    <row r="388" spans="7:7" x14ac:dyDescent="0.25">
      <c r="G388">
        <v>391</v>
      </c>
    </row>
    <row r="389" spans="7:7" x14ac:dyDescent="0.25">
      <c r="G389">
        <v>392</v>
      </c>
    </row>
    <row r="390" spans="7:7" x14ac:dyDescent="0.25">
      <c r="G390">
        <v>393</v>
      </c>
    </row>
    <row r="391" spans="7:7" x14ac:dyDescent="0.25">
      <c r="G391">
        <v>394</v>
      </c>
    </row>
    <row r="392" spans="7:7" x14ac:dyDescent="0.25">
      <c r="G392">
        <v>395</v>
      </c>
    </row>
    <row r="393" spans="7:7" x14ac:dyDescent="0.25">
      <c r="G393">
        <v>396</v>
      </c>
    </row>
    <row r="394" spans="7:7" x14ac:dyDescent="0.25">
      <c r="G394">
        <v>397</v>
      </c>
    </row>
    <row r="395" spans="7:7" x14ac:dyDescent="0.25">
      <c r="G395">
        <v>398</v>
      </c>
    </row>
    <row r="396" spans="7:7" x14ac:dyDescent="0.25">
      <c r="G396">
        <v>399</v>
      </c>
    </row>
    <row r="397" spans="7:7" x14ac:dyDescent="0.25">
      <c r="G397">
        <v>400</v>
      </c>
    </row>
    <row r="398" spans="7:7" x14ac:dyDescent="0.25">
      <c r="G398">
        <v>401</v>
      </c>
    </row>
    <row r="399" spans="7:7" x14ac:dyDescent="0.25">
      <c r="G399">
        <v>402</v>
      </c>
    </row>
    <row r="400" spans="7:7" x14ac:dyDescent="0.25">
      <c r="G400">
        <v>403</v>
      </c>
    </row>
    <row r="401" spans="7:7" x14ac:dyDescent="0.25">
      <c r="G401">
        <v>404</v>
      </c>
    </row>
    <row r="402" spans="7:7" x14ac:dyDescent="0.25">
      <c r="G402">
        <v>405</v>
      </c>
    </row>
    <row r="403" spans="7:7" x14ac:dyDescent="0.25">
      <c r="G403">
        <v>406</v>
      </c>
    </row>
    <row r="404" spans="7:7" x14ac:dyDescent="0.25">
      <c r="G404">
        <v>407</v>
      </c>
    </row>
    <row r="405" spans="7:7" x14ac:dyDescent="0.25">
      <c r="G405">
        <v>408</v>
      </c>
    </row>
    <row r="406" spans="7:7" x14ac:dyDescent="0.25">
      <c r="G406">
        <v>409</v>
      </c>
    </row>
    <row r="407" spans="7:7" x14ac:dyDescent="0.25">
      <c r="G407">
        <v>410</v>
      </c>
    </row>
    <row r="408" spans="7:7" x14ac:dyDescent="0.25">
      <c r="G408">
        <v>411</v>
      </c>
    </row>
    <row r="409" spans="7:7" x14ac:dyDescent="0.25">
      <c r="G409">
        <v>412</v>
      </c>
    </row>
    <row r="410" spans="7:7" x14ac:dyDescent="0.25">
      <c r="G410">
        <v>413</v>
      </c>
    </row>
    <row r="411" spans="7:7" x14ac:dyDescent="0.25">
      <c r="G411">
        <v>414</v>
      </c>
    </row>
    <row r="412" spans="7:7" x14ac:dyDescent="0.25">
      <c r="G412">
        <v>415</v>
      </c>
    </row>
    <row r="413" spans="7:7" x14ac:dyDescent="0.25">
      <c r="G413">
        <v>416</v>
      </c>
    </row>
    <row r="414" spans="7:7" x14ac:dyDescent="0.25">
      <c r="G414">
        <v>417</v>
      </c>
    </row>
    <row r="415" spans="7:7" x14ac:dyDescent="0.25">
      <c r="G415">
        <v>418</v>
      </c>
    </row>
    <row r="416" spans="7:7" x14ac:dyDescent="0.25">
      <c r="G416">
        <v>419</v>
      </c>
    </row>
    <row r="417" spans="7:7" x14ac:dyDescent="0.25">
      <c r="G417">
        <v>420</v>
      </c>
    </row>
    <row r="418" spans="7:7" x14ac:dyDescent="0.25">
      <c r="G418">
        <v>421</v>
      </c>
    </row>
    <row r="419" spans="7:7" x14ac:dyDescent="0.25">
      <c r="G419">
        <v>422</v>
      </c>
    </row>
    <row r="420" spans="7:7" x14ac:dyDescent="0.25">
      <c r="G420">
        <v>423</v>
      </c>
    </row>
    <row r="421" spans="7:7" x14ac:dyDescent="0.25">
      <c r="G421">
        <v>424</v>
      </c>
    </row>
    <row r="422" spans="7:7" x14ac:dyDescent="0.25">
      <c r="G422">
        <v>425</v>
      </c>
    </row>
    <row r="423" spans="7:7" x14ac:dyDescent="0.25">
      <c r="G423">
        <v>426</v>
      </c>
    </row>
    <row r="424" spans="7:7" x14ac:dyDescent="0.25">
      <c r="G424">
        <v>427</v>
      </c>
    </row>
    <row r="425" spans="7:7" x14ac:dyDescent="0.25">
      <c r="G425">
        <v>428</v>
      </c>
    </row>
    <row r="426" spans="7:7" x14ac:dyDescent="0.25">
      <c r="G426">
        <v>429</v>
      </c>
    </row>
    <row r="427" spans="7:7" x14ac:dyDescent="0.25">
      <c r="G427">
        <v>430</v>
      </c>
    </row>
    <row r="428" spans="7:7" x14ac:dyDescent="0.25">
      <c r="G428">
        <v>431</v>
      </c>
    </row>
    <row r="429" spans="7:7" x14ac:dyDescent="0.25">
      <c r="G429">
        <v>432</v>
      </c>
    </row>
    <row r="430" spans="7:7" x14ac:dyDescent="0.25">
      <c r="G430">
        <v>433</v>
      </c>
    </row>
    <row r="431" spans="7:7" x14ac:dyDescent="0.25">
      <c r="G431">
        <v>434</v>
      </c>
    </row>
    <row r="432" spans="7:7" x14ac:dyDescent="0.25">
      <c r="G432">
        <v>435</v>
      </c>
    </row>
    <row r="433" spans="7:7" x14ac:dyDescent="0.25">
      <c r="G433">
        <v>436</v>
      </c>
    </row>
    <row r="434" spans="7:7" x14ac:dyDescent="0.25">
      <c r="G434">
        <v>437</v>
      </c>
    </row>
    <row r="435" spans="7:7" x14ac:dyDescent="0.25">
      <c r="G435">
        <v>438</v>
      </c>
    </row>
    <row r="436" spans="7:7" x14ac:dyDescent="0.25">
      <c r="G436">
        <v>439</v>
      </c>
    </row>
    <row r="437" spans="7:7" x14ac:dyDescent="0.25">
      <c r="G437">
        <v>440</v>
      </c>
    </row>
    <row r="438" spans="7:7" x14ac:dyDescent="0.25">
      <c r="G438">
        <v>441</v>
      </c>
    </row>
    <row r="439" spans="7:7" x14ac:dyDescent="0.25">
      <c r="G439">
        <v>442</v>
      </c>
    </row>
    <row r="440" spans="7:7" x14ac:dyDescent="0.25">
      <c r="G440">
        <v>443</v>
      </c>
    </row>
    <row r="441" spans="7:7" x14ac:dyDescent="0.25">
      <c r="G441">
        <v>444</v>
      </c>
    </row>
    <row r="442" spans="7:7" x14ac:dyDescent="0.25">
      <c r="G442">
        <v>445</v>
      </c>
    </row>
    <row r="443" spans="7:7" x14ac:dyDescent="0.25">
      <c r="G443">
        <v>446</v>
      </c>
    </row>
    <row r="444" spans="7:7" x14ac:dyDescent="0.25">
      <c r="G444">
        <v>447</v>
      </c>
    </row>
    <row r="445" spans="7:7" x14ac:dyDescent="0.25">
      <c r="G445">
        <v>448</v>
      </c>
    </row>
    <row r="446" spans="7:7" x14ac:dyDescent="0.25">
      <c r="G446">
        <v>449</v>
      </c>
    </row>
    <row r="447" spans="7:7" x14ac:dyDescent="0.25">
      <c r="G447">
        <v>450</v>
      </c>
    </row>
    <row r="448" spans="7:7" x14ac:dyDescent="0.25">
      <c r="G448">
        <v>451</v>
      </c>
    </row>
    <row r="449" spans="7:7" x14ac:dyDescent="0.25">
      <c r="G449">
        <v>452</v>
      </c>
    </row>
    <row r="450" spans="7:7" x14ac:dyDescent="0.25">
      <c r="G450">
        <v>453</v>
      </c>
    </row>
    <row r="451" spans="7:7" x14ac:dyDescent="0.25">
      <c r="G451">
        <v>454</v>
      </c>
    </row>
    <row r="452" spans="7:7" x14ac:dyDescent="0.25">
      <c r="G452">
        <v>455</v>
      </c>
    </row>
    <row r="453" spans="7:7" x14ac:dyDescent="0.25">
      <c r="G453">
        <v>456</v>
      </c>
    </row>
    <row r="454" spans="7:7" x14ac:dyDescent="0.25">
      <c r="G454">
        <v>457</v>
      </c>
    </row>
    <row r="455" spans="7:7" x14ac:dyDescent="0.25">
      <c r="G455">
        <v>458</v>
      </c>
    </row>
    <row r="456" spans="7:7" x14ac:dyDescent="0.25">
      <c r="G456">
        <v>459</v>
      </c>
    </row>
    <row r="457" spans="7:7" x14ac:dyDescent="0.25">
      <c r="G457">
        <v>460</v>
      </c>
    </row>
    <row r="458" spans="7:7" x14ac:dyDescent="0.25">
      <c r="G458">
        <v>461</v>
      </c>
    </row>
    <row r="459" spans="7:7" x14ac:dyDescent="0.25">
      <c r="G459">
        <v>462</v>
      </c>
    </row>
    <row r="460" spans="7:7" x14ac:dyDescent="0.25">
      <c r="G460">
        <v>463</v>
      </c>
    </row>
    <row r="461" spans="7:7" x14ac:dyDescent="0.25">
      <c r="G461">
        <v>464</v>
      </c>
    </row>
    <row r="462" spans="7:7" x14ac:dyDescent="0.25">
      <c r="G462">
        <v>465</v>
      </c>
    </row>
    <row r="463" spans="7:7" x14ac:dyDescent="0.25">
      <c r="G463">
        <v>466</v>
      </c>
    </row>
    <row r="464" spans="7:7" x14ac:dyDescent="0.25">
      <c r="G464">
        <v>467</v>
      </c>
    </row>
    <row r="465" spans="7:7" x14ac:dyDescent="0.25">
      <c r="G465">
        <v>468</v>
      </c>
    </row>
    <row r="466" spans="7:7" x14ac:dyDescent="0.25">
      <c r="G466">
        <v>469</v>
      </c>
    </row>
    <row r="467" spans="7:7" x14ac:dyDescent="0.25">
      <c r="G467">
        <v>470</v>
      </c>
    </row>
    <row r="468" spans="7:7" x14ac:dyDescent="0.25">
      <c r="G468">
        <v>471</v>
      </c>
    </row>
    <row r="469" spans="7:7" x14ac:dyDescent="0.25">
      <c r="G469">
        <v>472</v>
      </c>
    </row>
    <row r="470" spans="7:7" x14ac:dyDescent="0.25">
      <c r="G470">
        <v>473</v>
      </c>
    </row>
    <row r="471" spans="7:7" x14ac:dyDescent="0.25">
      <c r="G471">
        <v>474</v>
      </c>
    </row>
    <row r="472" spans="7:7" x14ac:dyDescent="0.25">
      <c r="G472">
        <v>475</v>
      </c>
    </row>
    <row r="473" spans="7:7" x14ac:dyDescent="0.25">
      <c r="G473">
        <v>476</v>
      </c>
    </row>
    <row r="474" spans="7:7" x14ac:dyDescent="0.25">
      <c r="G474">
        <v>477</v>
      </c>
    </row>
    <row r="475" spans="7:7" x14ac:dyDescent="0.25">
      <c r="G475">
        <v>478</v>
      </c>
    </row>
    <row r="476" spans="7:7" x14ac:dyDescent="0.25">
      <c r="G476">
        <v>479</v>
      </c>
    </row>
    <row r="477" spans="7:7" x14ac:dyDescent="0.25">
      <c r="G477">
        <v>480</v>
      </c>
    </row>
    <row r="478" spans="7:7" x14ac:dyDescent="0.25">
      <c r="G478">
        <v>481</v>
      </c>
    </row>
    <row r="479" spans="7:7" x14ac:dyDescent="0.25">
      <c r="G479">
        <v>482</v>
      </c>
    </row>
    <row r="480" spans="7:7" x14ac:dyDescent="0.25">
      <c r="G480">
        <v>483</v>
      </c>
    </row>
    <row r="481" spans="7:7" x14ac:dyDescent="0.25">
      <c r="G481">
        <v>484</v>
      </c>
    </row>
    <row r="482" spans="7:7" x14ac:dyDescent="0.25">
      <c r="G482">
        <v>485</v>
      </c>
    </row>
    <row r="483" spans="7:7" x14ac:dyDescent="0.25">
      <c r="G483">
        <v>486</v>
      </c>
    </row>
    <row r="484" spans="7:7" x14ac:dyDescent="0.25">
      <c r="G484">
        <v>487</v>
      </c>
    </row>
    <row r="485" spans="7:7" x14ac:dyDescent="0.25">
      <c r="G485">
        <v>488</v>
      </c>
    </row>
    <row r="486" spans="7:7" x14ac:dyDescent="0.25">
      <c r="G486">
        <v>489</v>
      </c>
    </row>
    <row r="487" spans="7:7" x14ac:dyDescent="0.25">
      <c r="G487">
        <v>490</v>
      </c>
    </row>
    <row r="488" spans="7:7" x14ac:dyDescent="0.25">
      <c r="G488">
        <v>491</v>
      </c>
    </row>
    <row r="489" spans="7:7" x14ac:dyDescent="0.25">
      <c r="G489">
        <v>492</v>
      </c>
    </row>
    <row r="490" spans="7:7" x14ac:dyDescent="0.25">
      <c r="G490">
        <v>493</v>
      </c>
    </row>
    <row r="491" spans="7:7" x14ac:dyDescent="0.25">
      <c r="G491">
        <v>494</v>
      </c>
    </row>
    <row r="492" spans="7:7" x14ac:dyDescent="0.25">
      <c r="G492">
        <v>495</v>
      </c>
    </row>
    <row r="493" spans="7:7" x14ac:dyDescent="0.25">
      <c r="G493">
        <v>496</v>
      </c>
    </row>
    <row r="494" spans="7:7" x14ac:dyDescent="0.25">
      <c r="G494">
        <v>497</v>
      </c>
    </row>
    <row r="495" spans="7:7" x14ac:dyDescent="0.25">
      <c r="G495">
        <v>498</v>
      </c>
    </row>
    <row r="496" spans="7:7" x14ac:dyDescent="0.25">
      <c r="G496">
        <v>499</v>
      </c>
    </row>
    <row r="497" spans="7:7" x14ac:dyDescent="0.25">
      <c r="G497">
        <v>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4"/>
  <sheetViews>
    <sheetView zoomScale="85" zoomScaleNormal="85" workbookViewId="0"/>
  </sheetViews>
  <sheetFormatPr defaultColWidth="9.109375" defaultRowHeight="13.2" x14ac:dyDescent="0.25"/>
  <cols>
    <col min="1" max="1" width="39.109375" style="124" customWidth="1"/>
    <col min="2" max="2" width="37.33203125" style="124" customWidth="1"/>
    <col min="3" max="3" width="34.44140625" style="124" customWidth="1"/>
    <col min="4" max="4" width="16.44140625" style="124" customWidth="1"/>
    <col min="5" max="5" width="16.88671875" style="124" customWidth="1"/>
    <col min="6" max="6" width="12.33203125" style="124" customWidth="1"/>
    <col min="7" max="7" width="35.6640625" style="124" customWidth="1"/>
    <col min="8" max="9" width="9.109375" style="124"/>
    <col min="10" max="10" width="11.5546875" style="124" bestFit="1" customWidth="1"/>
    <col min="11" max="22" width="9.109375" style="124"/>
    <col min="23" max="23" width="8.88671875" style="124" customWidth="1"/>
    <col min="24" max="24" width="49.88671875" style="124" customWidth="1"/>
    <col min="25" max="16384" width="9.109375" style="124"/>
  </cols>
  <sheetData>
    <row r="1" spans="1:11" s="123" customFormat="1" x14ac:dyDescent="0.25">
      <c r="A1" s="120"/>
      <c r="B1" s="121"/>
      <c r="C1" s="121"/>
      <c r="D1" s="121"/>
      <c r="E1" s="121"/>
      <c r="F1" s="121"/>
      <c r="G1" s="122"/>
    </row>
    <row r="2" spans="1:11" ht="12.75" customHeight="1" x14ac:dyDescent="0.25">
      <c r="A2" s="21" t="s">
        <v>44</v>
      </c>
      <c r="B2" s="718"/>
      <c r="C2" s="719"/>
      <c r="D2" s="720"/>
      <c r="E2" s="188"/>
      <c r="F2" s="188"/>
      <c r="G2" s="190"/>
    </row>
    <row r="3" spans="1:11" x14ac:dyDescent="0.25">
      <c r="A3" s="125" t="s">
        <v>53</v>
      </c>
      <c r="B3" s="382"/>
      <c r="C3" s="126"/>
      <c r="D3" s="126"/>
      <c r="E3" s="126"/>
      <c r="F3" s="126"/>
      <c r="G3" s="127"/>
    </row>
    <row r="4" spans="1:11" x14ac:dyDescent="0.25">
      <c r="A4" s="125" t="s">
        <v>32</v>
      </c>
      <c r="B4" s="458"/>
      <c r="C4" s="128"/>
      <c r="D4" s="128"/>
      <c r="E4" s="128"/>
      <c r="F4" s="128"/>
      <c r="G4" s="97"/>
    </row>
    <row r="5" spans="1:11" ht="27" customHeight="1" x14ac:dyDescent="0.25">
      <c r="A5" s="129" t="s">
        <v>46</v>
      </c>
      <c r="B5" s="714"/>
      <c r="C5" s="715"/>
      <c r="D5" s="128"/>
      <c r="E5" s="128"/>
      <c r="F5" s="128"/>
      <c r="G5" s="97"/>
    </row>
    <row r="6" spans="1:11" x14ac:dyDescent="0.25">
      <c r="A6" s="125" t="s">
        <v>55</v>
      </c>
      <c r="B6" s="721"/>
      <c r="C6" s="722"/>
      <c r="D6" s="128"/>
      <c r="E6" s="128"/>
      <c r="F6" s="128"/>
      <c r="G6" s="97"/>
    </row>
    <row r="7" spans="1:11" ht="29.25" customHeight="1" x14ac:dyDescent="0.25">
      <c r="A7" s="130" t="s">
        <v>56</v>
      </c>
      <c r="B7" s="383"/>
      <c r="C7" s="128"/>
      <c r="D7" s="73"/>
      <c r="E7" s="73"/>
      <c r="F7" s="73"/>
      <c r="G7" s="97"/>
    </row>
    <row r="8" spans="1:11" ht="13.5" customHeight="1" thickBot="1" x14ac:dyDescent="0.3">
      <c r="A8" s="131" t="s">
        <v>105</v>
      </c>
      <c r="B8" s="609"/>
      <c r="C8" s="132"/>
      <c r="D8" s="99"/>
      <c r="E8" s="99"/>
      <c r="F8" s="432" t="s">
        <v>122</v>
      </c>
      <c r="G8" s="433">
        <v>5.2</v>
      </c>
    </row>
    <row r="9" spans="1:11" x14ac:dyDescent="0.25">
      <c r="A9" s="587"/>
      <c r="B9" s="133"/>
      <c r="C9" s="133"/>
      <c r="D9" s="133"/>
      <c r="E9" s="133"/>
      <c r="F9" s="133"/>
      <c r="G9" s="134"/>
    </row>
    <row r="10" spans="1:11" x14ac:dyDescent="0.25">
      <c r="A10" s="265" t="s">
        <v>99</v>
      </c>
      <c r="B10" s="359"/>
      <c r="C10" s="585" t="str">
        <f>IF(ISBLANK(B10),"&lt;-----CHOOSE YES or NO","")</f>
        <v>&lt;-----CHOOSE YES or NO</v>
      </c>
      <c r="D10" s="135"/>
      <c r="E10" s="136"/>
      <c r="F10" s="137"/>
      <c r="G10" s="138"/>
    </row>
    <row r="11" spans="1:11" x14ac:dyDescent="0.25">
      <c r="A11" s="139"/>
      <c r="B11" s="140"/>
      <c r="C11" s="140"/>
      <c r="D11" s="140"/>
      <c r="E11" s="140"/>
      <c r="F11" s="73"/>
      <c r="G11" s="138"/>
    </row>
    <row r="12" spans="1:11" ht="13.8" thickBot="1" x14ac:dyDescent="0.3">
      <c r="A12" s="141" t="s">
        <v>24</v>
      </c>
      <c r="B12" s="142"/>
      <c r="C12" s="140"/>
      <c r="D12" s="140"/>
      <c r="E12" s="140"/>
      <c r="F12" s="73"/>
      <c r="G12" s="138"/>
    </row>
    <row r="13" spans="1:11" ht="15.75" customHeight="1" thickTop="1" x14ac:dyDescent="0.25">
      <c r="A13" s="143" t="s">
        <v>48</v>
      </c>
      <c r="B13" s="583"/>
      <c r="C13" s="584" t="str">
        <f>IF(ISBLANK(B13),"&lt;-----ENTER NUMBER","")</f>
        <v>&lt;-----ENTER NUMBER</v>
      </c>
      <c r="D13" s="144"/>
      <c r="E13" s="144"/>
      <c r="F13" s="145"/>
      <c r="G13" s="138"/>
      <c r="H13" s="135"/>
    </row>
    <row r="14" spans="1:11" x14ac:dyDescent="0.25">
      <c r="A14" s="146"/>
      <c r="B14" s="87"/>
      <c r="C14" s="87"/>
      <c r="D14" s="87"/>
      <c r="E14" s="87"/>
      <c r="F14" s="147"/>
      <c r="G14" s="138"/>
      <c r="H14" s="148"/>
      <c r="I14" s="135"/>
      <c r="J14" s="149"/>
      <c r="K14" s="135"/>
    </row>
    <row r="15" spans="1:11" ht="13.8" thickBot="1" x14ac:dyDescent="0.3">
      <c r="A15" s="150" t="s">
        <v>25</v>
      </c>
      <c r="B15" s="151"/>
      <c r="C15" s="140"/>
      <c r="D15" s="140"/>
      <c r="E15" s="140"/>
      <c r="F15" s="73"/>
      <c r="G15" s="138"/>
      <c r="H15" s="148"/>
      <c r="I15" s="135"/>
      <c r="J15" s="149"/>
      <c r="K15" s="135"/>
    </row>
    <row r="16" spans="1:11" ht="16.2" thickTop="1" x14ac:dyDescent="0.25">
      <c r="A16" s="152" t="s">
        <v>48</v>
      </c>
      <c r="B16" s="581"/>
      <c r="C16" s="584" t="str">
        <f>IF(ISBLANK(B16),"&lt;-----ENTER NUMBER","")</f>
        <v>&lt;-----ENTER NUMBER</v>
      </c>
      <c r="D16" s="135"/>
      <c r="E16" s="135"/>
      <c r="F16" s="153"/>
      <c r="G16" s="138"/>
    </row>
    <row r="17" spans="1:7" x14ac:dyDescent="0.25">
      <c r="A17" s="125"/>
      <c r="B17" s="154"/>
      <c r="C17" s="154"/>
      <c r="D17" s="154"/>
      <c r="E17" s="155"/>
      <c r="F17" s="156"/>
      <c r="G17" s="138"/>
    </row>
    <row r="18" spans="1:7" ht="13.8" thickBot="1" x14ac:dyDescent="0.3">
      <c r="A18" s="150" t="s">
        <v>27</v>
      </c>
      <c r="B18" s="151"/>
      <c r="C18" s="140"/>
      <c r="D18" s="140"/>
      <c r="E18" s="140"/>
      <c r="F18" s="73"/>
      <c r="G18" s="138"/>
    </row>
    <row r="19" spans="1:7" ht="16.2" thickTop="1" x14ac:dyDescent="0.25">
      <c r="A19" s="143" t="s">
        <v>48</v>
      </c>
      <c r="B19" s="582"/>
      <c r="C19" s="584" t="str">
        <f>IF(AND(B10="NO",B19="N/A"),"",IF(B10="NO","&lt;-----ENTER N/A",IF(OR(B19="N/A",ISBLANK(B19)),"&lt;-----ENTER NUMBER","")))</f>
        <v>&lt;-----ENTER NUMBER</v>
      </c>
      <c r="D19" s="135"/>
      <c r="E19" s="135"/>
      <c r="F19" s="153"/>
      <c r="G19" s="138"/>
    </row>
    <row r="20" spans="1:7" x14ac:dyDescent="0.25">
      <c r="A20" s="157"/>
      <c r="B20" s="155"/>
      <c r="C20" s="135"/>
      <c r="D20" s="135"/>
      <c r="E20" s="135"/>
      <c r="F20" s="153"/>
      <c r="G20" s="138"/>
    </row>
    <row r="21" spans="1:7" ht="13.8" thickBot="1" x14ac:dyDescent="0.3">
      <c r="A21" s="141" t="s">
        <v>92</v>
      </c>
      <c r="B21" s="142"/>
      <c r="C21" s="135"/>
      <c r="D21" s="135"/>
      <c r="E21" s="135"/>
      <c r="F21" s="153"/>
      <c r="G21" s="138"/>
    </row>
    <row r="22" spans="1:7" ht="16.2" thickTop="1" x14ac:dyDescent="0.25">
      <c r="A22" s="143" t="s">
        <v>48</v>
      </c>
      <c r="B22" s="582"/>
      <c r="C22" s="584" t="str">
        <f>IF(AND(B10="NO",B22="N/A"),"",IF(B10="NO","&lt;-----ENTER N/A",IF(OR(B22="N/A",ISBLANK(B22)),"&lt;-----ENTER NUMBER","")))</f>
        <v>&lt;-----ENTER NUMBER</v>
      </c>
      <c r="D22" s="135"/>
      <c r="E22" s="135"/>
      <c r="F22" s="153"/>
      <c r="G22" s="138"/>
    </row>
    <row r="23" spans="1:7" x14ac:dyDescent="0.25">
      <c r="A23" s="158"/>
      <c r="B23" s="155"/>
      <c r="C23" s="135"/>
      <c r="D23" s="135"/>
      <c r="E23" s="135"/>
      <c r="F23" s="153"/>
      <c r="G23" s="138"/>
    </row>
    <row r="24" spans="1:7" ht="13.8" thickBot="1" x14ac:dyDescent="0.3">
      <c r="A24" s="141" t="s">
        <v>26</v>
      </c>
      <c r="B24" s="142"/>
      <c r="C24" s="135"/>
      <c r="D24" s="135"/>
      <c r="E24" s="135"/>
      <c r="F24" s="153"/>
      <c r="G24" s="138"/>
    </row>
    <row r="25" spans="1:7" ht="16.2" thickTop="1" x14ac:dyDescent="0.25">
      <c r="A25" s="143" t="s">
        <v>48</v>
      </c>
      <c r="B25" s="386"/>
      <c r="C25" s="585" t="str">
        <f>IF(ISBLANK(B25),"&lt;-----ENTER NUMBER","")</f>
        <v>&lt;-----ENTER NUMBER</v>
      </c>
      <c r="D25" s="135"/>
      <c r="E25" s="135"/>
      <c r="F25" s="153"/>
      <c r="G25" s="138"/>
    </row>
    <row r="26" spans="1:7" x14ac:dyDescent="0.25">
      <c r="A26" s="158"/>
      <c r="B26" s="155"/>
      <c r="C26" s="135"/>
      <c r="D26" s="135"/>
      <c r="E26" s="135"/>
      <c r="F26" s="153"/>
      <c r="G26" s="138"/>
    </row>
    <row r="27" spans="1:7" ht="13.8" thickBot="1" x14ac:dyDescent="0.3">
      <c r="A27" s="150" t="s">
        <v>14</v>
      </c>
      <c r="B27" s="151"/>
      <c r="C27" s="135"/>
      <c r="D27" s="135"/>
      <c r="E27" s="135"/>
      <c r="F27" s="153"/>
      <c r="G27" s="138"/>
    </row>
    <row r="28" spans="1:7" ht="16.2" thickTop="1" x14ac:dyDescent="0.25">
      <c r="A28" s="152" t="s">
        <v>48</v>
      </c>
      <c r="B28" s="381"/>
      <c r="C28" s="584" t="str">
        <f>IF(ISBLANK(B28),"&lt;-----ENTER NUMBER","")</f>
        <v>&lt;-----ENTER NUMBER</v>
      </c>
      <c r="D28" s="135"/>
      <c r="E28" s="135"/>
      <c r="F28" s="153"/>
      <c r="G28" s="138"/>
    </row>
    <row r="29" spans="1:7" x14ac:dyDescent="0.25">
      <c r="A29" s="159"/>
      <c r="B29" s="149"/>
      <c r="C29" s="135"/>
      <c r="D29" s="135"/>
      <c r="E29" s="135"/>
      <c r="F29" s="153"/>
      <c r="G29" s="138"/>
    </row>
    <row r="30" spans="1:7" x14ac:dyDescent="0.25">
      <c r="A30" s="160"/>
      <c r="B30" s="136" t="s">
        <v>45</v>
      </c>
      <c r="C30" s="359"/>
      <c r="D30" s="584" t="str">
        <f>IF(ISBLANK(C30),"&lt;-----CHOOSE YES OR NO","")</f>
        <v>&lt;-----CHOOSE YES OR NO</v>
      </c>
      <c r="E30" s="161"/>
      <c r="F30" s="162"/>
      <c r="G30" s="138"/>
    </row>
    <row r="31" spans="1:7" x14ac:dyDescent="0.25">
      <c r="A31" s="160"/>
      <c r="B31" s="163" t="str">
        <f>IF(C30="YES","&gt;&gt;&gt;&gt;&gt;Enter replacement value of existing site here (Cell C31)-------&gt;","")</f>
        <v/>
      </c>
      <c r="C31" s="610"/>
      <c r="D31" s="584" t="str">
        <f>IF(AND(C30="YES",ISBLANK(C31)),"&lt;-----ENTER COST",IF(AND(C30="NO",ISNUMBER(C31)),"&lt;-----LEAVE BLANK",""))</f>
        <v/>
      </c>
      <c r="E31" s="163"/>
      <c r="F31" s="116"/>
      <c r="G31" s="138"/>
    </row>
    <row r="32" spans="1:7" x14ac:dyDescent="0.25">
      <c r="A32" s="588"/>
      <c r="B32" s="163" t="str">
        <f>IF(C30="YES","&gt;&gt;&gt;&gt;&gt;Enter cost of proposed improvements here (Cell C32)---------&gt;","")</f>
        <v/>
      </c>
      <c r="C32" s="610"/>
      <c r="D32" s="584" t="str">
        <f>IF(AND(C30="YES",ISBLANK(C32)),"&lt;-----ENTER COST",IF(AND(C30="NO",ISNUMBER(C32)),"&lt;-----LEAVE BLANK",""))</f>
        <v/>
      </c>
      <c r="E32" s="163"/>
      <c r="F32" s="116"/>
      <c r="G32" s="138"/>
    </row>
    <row r="33" spans="1:11" ht="12.75" customHeight="1" x14ac:dyDescent="0.25">
      <c r="A33" s="733" t="str">
        <f>IF(B10="NO","Set the box to the right to NO ----&gt;",IF(B16&lt;5000,"Set the box to the right to NO ----&gt;",IF(C30="YES","Set the box to the right to NO ----&gt;","Does any part of the project drain to Puget Sound AND does any TDA in the project exceed runoff treatment or flow control thresholds?")))</f>
        <v>Set the box to the right to NO ----&gt;</v>
      </c>
      <c r="B33" s="734"/>
      <c r="C33" s="734"/>
      <c r="D33" s="734"/>
      <c r="E33" s="563"/>
      <c r="F33" s="584" t="str">
        <f>IF(OR(AND(B10="YES",B16&lt;5000,OR(E33="YES",E33="")),AND(B10="NO",OR(E33="YES",E33="")),AND(C30="YES",OR(E33="YES",E33=""))),"&lt;-----CHOOSE NO",IF(ISBLANK(E33),"&lt;-----CHOOSE YES OR NO",""))</f>
        <v>&lt;-----CHOOSE YES OR NO</v>
      </c>
      <c r="G33" s="138"/>
    </row>
    <row r="34" spans="1:11" ht="13.8" thickBot="1" x14ac:dyDescent="0.3">
      <c r="A34" s="589"/>
      <c r="B34" s="590"/>
      <c r="C34" s="591"/>
      <c r="D34" s="592"/>
      <c r="E34" s="593"/>
      <c r="F34" s="593"/>
      <c r="G34" s="164"/>
    </row>
    <row r="35" spans="1:11" ht="28.5" customHeight="1" thickBot="1" x14ac:dyDescent="0.3">
      <c r="A35" s="165" t="s">
        <v>0</v>
      </c>
      <c r="B35" s="166" t="s">
        <v>15</v>
      </c>
      <c r="C35" s="166" t="s">
        <v>87</v>
      </c>
      <c r="D35" s="167" t="s">
        <v>112</v>
      </c>
      <c r="E35" s="166" t="s">
        <v>1</v>
      </c>
      <c r="F35" s="723" t="s">
        <v>54</v>
      </c>
      <c r="G35" s="724"/>
      <c r="J35" s="168"/>
      <c r="K35" s="168"/>
    </row>
    <row r="36" spans="1:11" ht="30" customHeight="1" thickTop="1" x14ac:dyDescent="0.25">
      <c r="A36" s="169" t="s">
        <v>84</v>
      </c>
      <c r="B36" s="170" t="str">
        <f>IF(ISBLANK(B16),"",B16+B25)</f>
        <v/>
      </c>
      <c r="C36" s="171" t="s">
        <v>49</v>
      </c>
      <c r="D36" s="171">
        <v>2</v>
      </c>
      <c r="E36" s="235" t="str">
        <f>IF(B36="","",IF(B36&gt;=2000,"YES","NO"))</f>
        <v/>
      </c>
      <c r="F36" s="725" t="str">
        <f>IF(B36="","",IF(E36="YES","Apply MR 1-4 to the new and replaced impervious surfaces and land disturbed on the Project","Check threshold for land disturbing activity below"))</f>
        <v/>
      </c>
      <c r="G36" s="726"/>
      <c r="J36" s="172"/>
      <c r="K36" s="173"/>
    </row>
    <row r="37" spans="1:11" ht="45" customHeight="1" x14ac:dyDescent="0.25">
      <c r="A37" s="169" t="s">
        <v>35</v>
      </c>
      <c r="B37" s="170" t="str">
        <f>IF(ISBLANK(B28),"",B28)</f>
        <v/>
      </c>
      <c r="C37" s="171" t="s">
        <v>50</v>
      </c>
      <c r="D37" s="171">
        <v>2</v>
      </c>
      <c r="E37" s="235" t="str">
        <f>IF(B37="","",IF(B37&gt;=7000,"YES","NO"))</f>
        <v/>
      </c>
      <c r="F37" s="729" t="str">
        <f>IF(B37="","",IF(AND(E36="NO",E37="NO"),"Apply MR 2 to the Project",IF(E37="YES","Apply MR 1-4 to new and replaced impervious surfaces and land disturbed on the Project","Threshold does not apply since Project already exceeds the above new impervious and replaced surfaces threshold")))</f>
        <v/>
      </c>
      <c r="G37" s="730"/>
      <c r="J37" s="172"/>
      <c r="K37" s="173"/>
    </row>
    <row r="38" spans="1:11" ht="33.75" customHeight="1" x14ac:dyDescent="0.25">
      <c r="A38" s="174" t="s">
        <v>16</v>
      </c>
      <c r="B38" s="170" t="str">
        <f>IF(ISBLANK(B16),"",B16)</f>
        <v/>
      </c>
      <c r="C38" s="175" t="s">
        <v>51</v>
      </c>
      <c r="D38" s="171">
        <v>3</v>
      </c>
      <c r="E38" s="235" t="str">
        <f>IF(B38="","",IF(B38&gt;=5000,"YES","NO"))</f>
        <v/>
      </c>
      <c r="F38" s="731" t="str">
        <f>IF(B38="","",IF(AND(E36="NO",E37="NO"),"Apply MR 2 to the Project",IF(B10="YES",IF(E38="YES","Apply MR 6-9 for new impervious surfaces and converted pervious surfaces on the Project","Check threshold for 'Conversion of native vegetation to lawn or landcaped area' below"),IF(E38="YES","Apply MR 6-9 for new impervious surfaces and converted pervious surfaces on the Project","DO NOT apply MR 6-9 for the new impervious surfaces and converted pervious surfaces on the Project"))))</f>
        <v/>
      </c>
      <c r="G38" s="732"/>
      <c r="J38" s="172"/>
      <c r="K38" s="173"/>
    </row>
    <row r="39" spans="1:11" s="178" customFormat="1" ht="30" customHeight="1" x14ac:dyDescent="0.25">
      <c r="A39" s="174" t="s">
        <v>86</v>
      </c>
      <c r="B39" s="176" t="str">
        <f>IF(B10="NO","N/A",IF(B19="","",B19))</f>
        <v/>
      </c>
      <c r="C39" s="177" t="s">
        <v>52</v>
      </c>
      <c r="D39" s="177">
        <v>3</v>
      </c>
      <c r="E39" s="235" t="str">
        <f>IF(B39="","",IF(AND(E36="NO",E37="NO"),"NO",IF(B10="YES",IF(B39&gt;=32670,"YES","NO"),"N/A")))</f>
        <v/>
      </c>
      <c r="F39" s="731" t="str">
        <f>IF(E39="","",IF(AND(E36="NO",E37="NO"),"Apply MR 2 to the Project",IF(E39="N/A","N/A",IF(E38="YES","Threshold does not apply since Project already exceeds new impervious surface threshold",IF(E39="YES","Apply MR 6-9 for new impervious surfaces and converted pervious surfaces on the Project","Check threshold for 'Conversion of native vegetation to pasture' below")))))</f>
        <v/>
      </c>
      <c r="G39" s="732"/>
      <c r="J39" s="172"/>
      <c r="K39" s="173"/>
    </row>
    <row r="40" spans="1:11" s="178" customFormat="1" ht="27.75" customHeight="1" x14ac:dyDescent="0.25">
      <c r="A40" s="174" t="s">
        <v>94</v>
      </c>
      <c r="B40" s="176" t="str">
        <f>IF(B10="NO","N/A",IF(B22="","",B22))</f>
        <v/>
      </c>
      <c r="C40" s="177" t="s">
        <v>93</v>
      </c>
      <c r="D40" s="177">
        <v>3</v>
      </c>
      <c r="E40" s="235" t="str">
        <f>IF(B40="","",IF(AND(E36="NO",E37="NO"),"NO",IF(B10="YES",IF(B40&gt;=108900,"YES","NO"),"N/A")))</f>
        <v/>
      </c>
      <c r="F40" s="731" t="str">
        <f>IF(E40="","",IF(AND(E36="NO",E37="NO"),"Apply MR 2 to the Project",IF(E40="N/A","N/A",IF(E38="YES","Threshold does not apply since Project already exceeds new impervious surface threshold",IF(E39="YES","Threshold does not apply since Project already exceeds conversion to lawn or landscaped area threshold",IF(E40="YES","Apply MR 6-9 for new impervious surfaces and converted pervious surfaces on the Project","DO NOT apply MR 6-9 for the new impervious surfaces and converted pervious surfaes on the Project"))))))</f>
        <v/>
      </c>
      <c r="G40" s="732"/>
      <c r="J40" s="172"/>
      <c r="K40" s="173"/>
    </row>
    <row r="41" spans="1:11" ht="39.75" customHeight="1" x14ac:dyDescent="0.25">
      <c r="A41" s="179" t="s">
        <v>36</v>
      </c>
      <c r="B41" s="113" t="str">
        <f>IF(OR(B16="",B13=""),"",IF(C30="YES","N/A",IF(B16&lt;5000,"N/A",B16/B13)))</f>
        <v/>
      </c>
      <c r="C41" s="180" t="s">
        <v>33</v>
      </c>
      <c r="D41" s="175">
        <v>4</v>
      </c>
      <c r="E41" s="241" t="str">
        <f>IF(AND(E38="NO",E39="NO",E40="NO"),"N/A",IF(ISBLANK(C30),"",IF(C30="YES","N/A",IF(AND(B38&gt;=5000,B38&gt;=(0.5*B13)),"YES","NO"))))</f>
        <v/>
      </c>
      <c r="F41" s="731" t="str">
        <f>IF(E41="","",IF(AND(E36="NO",E37="NO"),"Apply MR 2 to the Project",IF(C30="NO",IF(E41="NO","DO NOT apply MR 6-9 to replaced impervious surfaces on Project","Apply MR 6-9 to replaced impervious surfaces on the Project"),"Check non-road-related project theshold below")))</f>
        <v/>
      </c>
      <c r="G41" s="732"/>
      <c r="J41" s="172"/>
      <c r="K41" s="173"/>
    </row>
    <row r="42" spans="1:11" ht="56.25" customHeight="1" thickBot="1" x14ac:dyDescent="0.3">
      <c r="A42" s="181" t="s">
        <v>37</v>
      </c>
      <c r="B42" s="397" t="s">
        <v>113</v>
      </c>
      <c r="C42" s="182" t="s">
        <v>85</v>
      </c>
      <c r="D42" s="183">
        <v>4</v>
      </c>
      <c r="E42" s="245" t="str">
        <f>IF(AND(E38="NO",E39="NO",E40="NO"),"N/A",IF(ISBLANK(C30),"",IF(C30="NO","N/A",IF(OR(ISBLANK(C31),ISBLANK(C32)),"",IF(AND((B16+B25)&gt;=5000,C32&gt;=(0.5*C31)),"YES","NO")))))</f>
        <v/>
      </c>
      <c r="F42" s="727" t="str">
        <f>IF(E42="","",IF(AND(E36="NO",E37="NO"),"Apply MR 2 to the Project",IF(C30="NO","Check road-related project threshold above",IF(E42="Input cost in cells C31 and C32","&lt;-----------------------------",IF(E42="NO","DO NOT apply Apply MR 6-9 to replaced impervious surfaces on Project","Apply MR 6-9 to replaced impervious surfaces on the Project")))))</f>
        <v/>
      </c>
      <c r="G42" s="728"/>
      <c r="I42" s="184"/>
      <c r="J42" s="184"/>
      <c r="K42" s="185"/>
    </row>
    <row r="43" spans="1:11" s="191" customFormat="1" ht="3.75" customHeight="1" thickBot="1" x14ac:dyDescent="0.3">
      <c r="A43" s="186"/>
      <c r="B43" s="187"/>
      <c r="C43" s="188"/>
      <c r="D43" s="162"/>
      <c r="E43" s="189"/>
      <c r="F43" s="189"/>
      <c r="G43" s="190"/>
      <c r="J43" s="153"/>
      <c r="K43" s="153"/>
    </row>
    <row r="44" spans="1:11" ht="15" customHeight="1" x14ac:dyDescent="0.25">
      <c r="A44" s="710" t="s">
        <v>34</v>
      </c>
      <c r="B44" s="711"/>
      <c r="C44" s="192" t="str">
        <f>IF(OR(B36="",B37=""),"",IF(AND(E36="NO",E37="NO"),"Apply MR 2 to the Project","Apply MR 1-4 to New and Replaced impervious surfaces and land disturbed on the Project"))</f>
        <v/>
      </c>
      <c r="D44" s="192"/>
      <c r="E44" s="193"/>
      <c r="F44" s="193"/>
      <c r="G44" s="194"/>
      <c r="J44" s="153"/>
      <c r="K44" s="153"/>
    </row>
    <row r="45" spans="1:11" ht="13.5" customHeight="1" x14ac:dyDescent="0.25">
      <c r="A45" s="712"/>
      <c r="B45" s="713"/>
      <c r="C45" s="195" t="str">
        <f>IF(OR(B38="",B39="",B40=""),"",IF(C44="Apply MR 2 to the Project", "Do not apply Minimum Requirements 6-9 to the new impervious surfaces on Project",IF(OR(E38="YES",E39="YES",E40="YES"),"Apply MR 6-9 to New impervious surfaces and Converted pervious surfaces on Project","Do not apply Minimum Requirements 6-9 to the new impervious suraces on Project")))</f>
        <v/>
      </c>
      <c r="D45" s="195"/>
      <c r="E45" s="196"/>
      <c r="F45" s="196"/>
      <c r="G45" s="197"/>
    </row>
    <row r="46" spans="1:11" ht="15" customHeight="1" x14ac:dyDescent="0.25">
      <c r="A46" s="712"/>
      <c r="B46" s="713"/>
      <c r="C46" s="195" t="str">
        <f>IF(OR(E41="",E42=""),"",IF(OR(E41="YES",E42="YES"),"Apply MR 6-9 to Replaced imperious surfaces on Project",IF(E42="Input cost in cells C31 and C32","Input cost in cells C31 and C32","Do not apply Minimum Requirements 6-9 to the replaced impervious surfaces on Project")))</f>
        <v/>
      </c>
      <c r="D46" s="196"/>
      <c r="E46" s="196"/>
      <c r="F46" s="196"/>
      <c r="G46" s="197"/>
    </row>
    <row r="47" spans="1:11" ht="15" customHeight="1" x14ac:dyDescent="0.25">
      <c r="A47" s="357"/>
      <c r="B47" s="358"/>
      <c r="C47" s="195" t="str">
        <f>IF(E33="","",IF(E33="YES","Project Driven Retrofit requirements applies for a WSDOT project.  Complete the Level of Retrofit Tab","Complete the Level of Retrofit Tab"))</f>
        <v/>
      </c>
      <c r="D47" s="196"/>
      <c r="E47" s="196"/>
      <c r="F47" s="196"/>
      <c r="G47" s="197"/>
    </row>
    <row r="48" spans="1:11" ht="15" customHeight="1" thickBot="1" x14ac:dyDescent="0.3">
      <c r="A48" s="198"/>
      <c r="B48" s="199"/>
      <c r="C48" s="200" t="str">
        <f>IF(E38="","",IF(OR(E38="YES",E39="YES",E40="YES"),"Go To the 'Step 5 and 6' tab","Minimum Requirements analysis is Done.  Continue to Level of Retrofit tab"))</f>
        <v/>
      </c>
      <c r="D48" s="201"/>
      <c r="E48" s="201"/>
      <c r="F48" s="201"/>
      <c r="G48" s="202"/>
    </row>
    <row r="49" spans="1:7" ht="15.75" customHeight="1" thickTop="1" x14ac:dyDescent="0.25">
      <c r="A49" s="203" t="s">
        <v>3</v>
      </c>
      <c r="B49" s="204" t="s">
        <v>2</v>
      </c>
      <c r="C49" s="205" t="s">
        <v>3</v>
      </c>
      <c r="D49" s="716" t="s">
        <v>2</v>
      </c>
      <c r="E49" s="717"/>
      <c r="F49" s="206"/>
      <c r="G49" s="207"/>
    </row>
    <row r="50" spans="1:7" x14ac:dyDescent="0.25">
      <c r="A50" s="208">
        <v>1</v>
      </c>
      <c r="B50" s="206" t="s">
        <v>8</v>
      </c>
      <c r="C50" s="209">
        <v>6</v>
      </c>
      <c r="D50" s="708" t="s">
        <v>5</v>
      </c>
      <c r="E50" s="709"/>
      <c r="F50" s="206"/>
      <c r="G50" s="207"/>
    </row>
    <row r="51" spans="1:7" x14ac:dyDescent="0.25">
      <c r="A51" s="208">
        <v>2</v>
      </c>
      <c r="B51" s="206" t="s">
        <v>9</v>
      </c>
      <c r="C51" s="209">
        <v>7</v>
      </c>
      <c r="D51" s="708" t="s">
        <v>6</v>
      </c>
      <c r="E51" s="709"/>
      <c r="F51" s="206"/>
      <c r="G51" s="207"/>
    </row>
    <row r="52" spans="1:7" x14ac:dyDescent="0.25">
      <c r="A52" s="208">
        <v>3</v>
      </c>
      <c r="B52" s="206" t="s">
        <v>10</v>
      </c>
      <c r="C52" s="209">
        <v>8</v>
      </c>
      <c r="D52" s="708" t="s">
        <v>12</v>
      </c>
      <c r="E52" s="709"/>
      <c r="F52" s="206"/>
      <c r="G52" s="207"/>
    </row>
    <row r="53" spans="1:7" x14ac:dyDescent="0.25">
      <c r="A53" s="208">
        <v>4</v>
      </c>
      <c r="B53" s="210" t="s">
        <v>11</v>
      </c>
      <c r="C53" s="209">
        <v>9</v>
      </c>
      <c r="D53" s="708" t="s">
        <v>7</v>
      </c>
      <c r="E53" s="709"/>
      <c r="F53" s="206"/>
      <c r="G53" s="207"/>
    </row>
    <row r="54" spans="1:7" ht="15.75" customHeight="1" thickBot="1" x14ac:dyDescent="0.3">
      <c r="A54" s="211">
        <v>5</v>
      </c>
      <c r="B54" s="212" t="s">
        <v>4</v>
      </c>
      <c r="C54" s="212"/>
      <c r="D54" s="212"/>
      <c r="E54" s="213"/>
      <c r="F54" s="213"/>
      <c r="G54" s="214"/>
    </row>
  </sheetData>
  <sheetProtection password="8E70" sheet="1" objects="1" scenarios="1"/>
  <dataConsolidate/>
  <customSheetViews>
    <customSheetView guid="{1BF416DB-7897-4658-8DE8-81D4B574EE47}" scale="75" showPageBreaks="1" printArea="1" showRuler="0" topLeftCell="A7">
      <selection activeCell="B34" sqref="B34"/>
      <pageMargins left="0.25" right="0.25" top="0.25" bottom="0.21" header="0.25" footer="0.25"/>
      <printOptions horizontalCentered="1" verticalCentered="1"/>
      <pageSetup scale="70" orientation="landscape" r:id="rId1"/>
      <headerFooter alignWithMargins="0">
        <oddFooter xml:space="preserve">&amp;C&amp;F  (&amp;A)  &amp;D  &amp;T&amp;R                                               </oddFooter>
      </headerFooter>
    </customSheetView>
    <customSheetView guid="{6B8BB85A-CDE2-45AD-B578-6A613C1EA15E}" scale="75" showPageBreaks="1" printArea="1" showRuler="0">
      <selection activeCell="E36" sqref="E36"/>
      <pageMargins left="0.25" right="0.25" top="0.25" bottom="0.21" header="0.25" footer="0.25"/>
      <printOptions horizontalCentered="1" verticalCentered="1"/>
      <pageSetup scale="70" orientation="landscape" r:id="rId2"/>
      <headerFooter alignWithMargins="0">
        <oddFooter xml:space="preserve">&amp;C&amp;F  (&amp;A)  &amp;D  &amp;T&amp;R                                               </oddFooter>
      </headerFooter>
    </customSheetView>
  </customSheetViews>
  <mergeCells count="18">
    <mergeCell ref="B2:D2"/>
    <mergeCell ref="B6:C6"/>
    <mergeCell ref="F35:G35"/>
    <mergeCell ref="F36:G36"/>
    <mergeCell ref="F42:G42"/>
    <mergeCell ref="F37:G37"/>
    <mergeCell ref="F38:G38"/>
    <mergeCell ref="F39:G39"/>
    <mergeCell ref="F41:G41"/>
    <mergeCell ref="A33:D33"/>
    <mergeCell ref="F40:G40"/>
    <mergeCell ref="D52:E52"/>
    <mergeCell ref="D53:E53"/>
    <mergeCell ref="A44:B46"/>
    <mergeCell ref="B5:C5"/>
    <mergeCell ref="D51:E51"/>
    <mergeCell ref="D50:E50"/>
    <mergeCell ref="D49:E49"/>
  </mergeCells>
  <phoneticPr fontId="0" type="noConversion"/>
  <dataValidations xWindow="360" yWindow="134" count="5">
    <dataValidation type="list" allowBlank="1" showInputMessage="1" showErrorMessage="1" errorTitle="Warning" error="WSDOT Stormwater Design should follow guidance in the HRM or Ecology's equivalently deemed manual.  " prompt="This spreadsheet is specific to guidance in the HRM but directly relates to requirements in Ecology's Stormwater Management Manuals." sqref="B6:C6">
      <formula1>"Highway Runoff Manual, Stormwater Management Manual for Western WA, Stormwater Management Manual for Eastern WA"</formula1>
    </dataValidation>
    <dataValidation type="list" allowBlank="1" showInputMessage="1" showErrorMessage="1" sqref="B3">
      <formula1>"Northwest,North Central, Olympic, Southwest, South Central, Eastern, Ferries"</formula1>
    </dataValidation>
    <dataValidation type="list" allowBlank="1" showInputMessage="1" prompt="YES = western WASHINGTON _x000a__x000a_NO = eastern WASHINGTON" sqref="B10">
      <formula1>"YES,NO"</formula1>
    </dataValidation>
    <dataValidation type="list" allowBlank="1" prompt="IF &quot;YES&quot;,_x000a__x000a_INPUT COST INFORMATION FOR CELLS C31 AND C32" sqref="C30">
      <formula1>"YES,NO"</formula1>
    </dataValidation>
    <dataValidation type="list" allowBlank="1" showInputMessage="1" showErrorMessage="1" sqref="E33">
      <formula1>"YES,NO"</formula1>
    </dataValidation>
  </dataValidations>
  <printOptions horizontalCentered="1" verticalCentered="1"/>
  <pageMargins left="0.25" right="0.25" top="0.1" bottom="0.5" header="0.25" footer="0"/>
  <pageSetup scale="62" orientation="landscape" r:id="rId3"/>
  <headerFooter alignWithMargins="0">
    <oddFooter>&amp;L&amp;F&amp;R&amp;D    &amp;T    Version 5.0</oddFooter>
  </headerFooter>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
  <sheetViews>
    <sheetView workbookViewId="0">
      <selection activeCell="A3" sqref="A3"/>
    </sheetView>
  </sheetViews>
  <sheetFormatPr defaultRowHeight="13.2" x14ac:dyDescent="0.25"/>
  <cols>
    <col min="1" max="1" width="10.44140625" customWidth="1"/>
  </cols>
  <sheetData>
    <row r="3" spans="1:1" x14ac:dyDescent="0.25">
      <c r="A3" s="343" t="s">
        <v>102</v>
      </c>
    </row>
    <row r="4" spans="1:1" x14ac:dyDescent="0.25">
      <c r="A4" t="s">
        <v>95</v>
      </c>
    </row>
    <row r="5" spans="1:1" x14ac:dyDescent="0.25">
      <c r="A5" t="s">
        <v>89</v>
      </c>
    </row>
  </sheetData>
  <sheetProtection sheet="1" objects="1" scenarios="1"/>
  <phoneticPr fontId="12" type="noConversion"/>
  <pageMargins left="0.75" right="0.75" top="1" bottom="1" header="0.5" footer="0.5"/>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85" zoomScaleNormal="85" workbookViewId="0">
      <selection activeCell="E8" sqref="E8"/>
    </sheetView>
  </sheetViews>
  <sheetFormatPr defaultColWidth="9.109375" defaultRowHeight="13.2" x14ac:dyDescent="0.25"/>
  <cols>
    <col min="1" max="1" width="39.44140625" style="124" customWidth="1"/>
    <col min="2" max="2" width="32.5546875" style="124" customWidth="1"/>
    <col min="3" max="3" width="26.5546875" style="124" customWidth="1"/>
    <col min="4" max="4" width="16.33203125" style="124" customWidth="1"/>
    <col min="5" max="5" width="18.6640625" style="124" customWidth="1"/>
    <col min="6" max="6" width="57" style="124" customWidth="1"/>
    <col min="7" max="7" width="11.6640625" style="124" customWidth="1"/>
    <col min="8" max="16384" width="9.109375" style="124"/>
  </cols>
  <sheetData>
    <row r="1" spans="1:8" s="123" customFormat="1" x14ac:dyDescent="0.25">
      <c r="A1" s="120"/>
      <c r="B1" s="121"/>
      <c r="C1" s="121"/>
      <c r="D1" s="121"/>
      <c r="E1" s="121"/>
      <c r="F1" s="122"/>
    </row>
    <row r="2" spans="1:8" ht="15.75" customHeight="1" x14ac:dyDescent="0.25">
      <c r="A2" s="21" t="s">
        <v>44</v>
      </c>
      <c r="B2" s="735" t="str">
        <f>IF('Step1 through Step 4'!B2:G2="","",'Step1 through Step 4'!B2:G2)</f>
        <v/>
      </c>
      <c r="C2" s="736"/>
      <c r="D2" s="736"/>
      <c r="E2" s="736"/>
      <c r="F2" s="737"/>
    </row>
    <row r="3" spans="1:8" ht="15.75" customHeight="1" x14ac:dyDescent="0.25">
      <c r="A3" s="7" t="s">
        <v>53</v>
      </c>
      <c r="B3" s="83" t="str">
        <f>IF('Step1 through Step 4'!B3="","",'Step1 through Step 4'!B3)</f>
        <v/>
      </c>
      <c r="C3" s="83"/>
      <c r="D3" s="187"/>
      <c r="E3" s="187"/>
      <c r="F3" s="215"/>
    </row>
    <row r="4" spans="1:8" ht="15.75" customHeight="1" x14ac:dyDescent="0.25">
      <c r="A4" s="125" t="s">
        <v>32</v>
      </c>
      <c r="B4" s="83" t="str">
        <f>IF('Step1 through Step 4'!B4="","",'Step1 through Step 4'!B4)</f>
        <v/>
      </c>
      <c r="C4" s="83"/>
      <c r="D4" s="187"/>
      <c r="E4" s="187"/>
      <c r="F4" s="97"/>
    </row>
    <row r="5" spans="1:8" ht="28.5" customHeight="1" x14ac:dyDescent="0.25">
      <c r="A5" s="129" t="s">
        <v>46</v>
      </c>
      <c r="B5" s="745" t="str">
        <f>IF('Step1 through Step 4'!B5="","",'Step1 through Step 4'!B5)</f>
        <v/>
      </c>
      <c r="C5" s="745"/>
      <c r="D5" s="187"/>
      <c r="E5" s="187"/>
      <c r="F5" s="97"/>
    </row>
    <row r="6" spans="1:8" x14ac:dyDescent="0.25">
      <c r="A6" s="125" t="s">
        <v>55</v>
      </c>
      <c r="B6" s="746" t="str">
        <f>IF('Step1 through Step 4'!B6="","",'Step1 through Step 4'!B6)</f>
        <v/>
      </c>
      <c r="C6" s="746"/>
      <c r="D6" s="216"/>
      <c r="E6" s="216"/>
      <c r="F6" s="217"/>
    </row>
    <row r="7" spans="1:8" x14ac:dyDescent="0.25">
      <c r="A7" s="130" t="s">
        <v>56</v>
      </c>
      <c r="B7" s="84" t="str">
        <f>IF('Step1 through Step 4'!B7="","",'Step1 through Step 4'!B7)</f>
        <v/>
      </c>
      <c r="C7" s="83"/>
      <c r="D7" s="216"/>
      <c r="E7" s="216"/>
      <c r="F7" s="217"/>
    </row>
    <row r="8" spans="1:8" ht="13.8" thickBot="1" x14ac:dyDescent="0.3">
      <c r="A8" s="344" t="s">
        <v>105</v>
      </c>
      <c r="B8" s="345" t="str">
        <f>IF('Step1 through Step 4'!B8="","",'Step1 through Step 4'!B8)</f>
        <v/>
      </c>
      <c r="C8" s="99"/>
      <c r="D8" s="99"/>
      <c r="E8" s="218"/>
      <c r="F8" s="219"/>
    </row>
    <row r="9" spans="1:8" x14ac:dyDescent="0.25">
      <c r="A9" s="220"/>
      <c r="B9" s="135"/>
      <c r="C9" s="135"/>
      <c r="D9" s="135"/>
      <c r="E9" s="135"/>
      <c r="F9" s="138"/>
    </row>
    <row r="10" spans="1:8" x14ac:dyDescent="0.25">
      <c r="A10" s="221" t="s">
        <v>97</v>
      </c>
      <c r="B10" s="222" t="str">
        <f>IF('Step1 through Step 4'!B10="","",'Step1 through Step 4'!B10)</f>
        <v/>
      </c>
      <c r="C10" s="223"/>
      <c r="D10" s="136"/>
      <c r="E10" s="223"/>
      <c r="F10" s="138"/>
    </row>
    <row r="11" spans="1:8" x14ac:dyDescent="0.25">
      <c r="A11" s="220"/>
      <c r="B11" s="135"/>
      <c r="C11" s="135"/>
      <c r="D11" s="135"/>
      <c r="E11" s="135"/>
      <c r="F11" s="138"/>
    </row>
    <row r="12" spans="1:8" ht="13.8" thickBot="1" x14ac:dyDescent="0.3">
      <c r="A12" s="224" t="s">
        <v>18</v>
      </c>
      <c r="B12" s="142"/>
      <c r="C12" s="140"/>
      <c r="D12" s="140"/>
      <c r="E12" s="140"/>
      <c r="F12" s="138"/>
    </row>
    <row r="13" spans="1:8" ht="16.2" thickTop="1" x14ac:dyDescent="0.25">
      <c r="A13" s="225" t="s">
        <v>48</v>
      </c>
      <c r="B13" s="384"/>
      <c r="C13" s="585" t="str">
        <f>IF(ISBLANK(B13),"&lt;-----ENTER NUMBER","")</f>
        <v>&lt;-----ENTER NUMBER</v>
      </c>
      <c r="D13" s="145"/>
      <c r="E13" s="144"/>
      <c r="F13" s="138"/>
      <c r="G13" s="135"/>
      <c r="H13" s="135"/>
    </row>
    <row r="14" spans="1:8" x14ac:dyDescent="0.25">
      <c r="A14" s="220"/>
      <c r="B14" s="87"/>
      <c r="C14" s="135"/>
      <c r="D14" s="149"/>
      <c r="E14" s="148"/>
      <c r="F14" s="138"/>
      <c r="G14" s="135"/>
      <c r="H14" s="135"/>
    </row>
    <row r="15" spans="1:8" ht="13.8" thickBot="1" x14ac:dyDescent="0.3">
      <c r="A15" s="226" t="s">
        <v>19</v>
      </c>
      <c r="B15" s="151"/>
      <c r="C15" s="135"/>
      <c r="D15" s="149"/>
      <c r="E15" s="148"/>
      <c r="F15" s="138"/>
      <c r="G15" s="135"/>
      <c r="H15" s="135"/>
    </row>
    <row r="16" spans="1:8" ht="16.2" thickTop="1" x14ac:dyDescent="0.25">
      <c r="A16" s="227" t="s">
        <v>48</v>
      </c>
      <c r="B16" s="385"/>
      <c r="C16" s="585" t="str">
        <f>IF(ISBLANK(B16),"&lt;-----ENTER NUMBER","")</f>
        <v>&lt;-----ENTER NUMBER</v>
      </c>
      <c r="D16" s="135"/>
      <c r="E16" s="135"/>
      <c r="F16" s="138"/>
    </row>
    <row r="17" spans="1:6" x14ac:dyDescent="0.25">
      <c r="A17" s="129"/>
      <c r="B17" s="155"/>
      <c r="C17" s="135"/>
      <c r="D17" s="135"/>
      <c r="E17" s="135"/>
      <c r="F17" s="138"/>
    </row>
    <row r="18" spans="1:6" ht="13.8" thickBot="1" x14ac:dyDescent="0.3">
      <c r="A18" s="226" t="s">
        <v>21</v>
      </c>
      <c r="B18" s="151"/>
      <c r="C18" s="135"/>
      <c r="D18" s="135"/>
      <c r="E18" s="135"/>
      <c r="F18" s="138"/>
    </row>
    <row r="19" spans="1:6" ht="16.2" thickTop="1" x14ac:dyDescent="0.25">
      <c r="A19" s="228" t="s">
        <v>48</v>
      </c>
      <c r="B19" s="586"/>
      <c r="C19" s="585" t="str">
        <f>IF(AND(B10="NO",B19="N/A"),"",IF(B10="NO","&lt;-----ENTER N/A",IF(OR(B19="N/A",ISBLANK(B19)),"&lt;-----ENTER NUMBER","")))</f>
        <v>&lt;-----ENTER NUMBER</v>
      </c>
      <c r="D19" s="135"/>
      <c r="E19" s="135"/>
      <c r="F19" s="138"/>
    </row>
    <row r="20" spans="1:6" x14ac:dyDescent="0.25">
      <c r="A20" s="229"/>
      <c r="B20" s="155"/>
      <c r="C20" s="135"/>
      <c r="D20" s="135"/>
      <c r="E20" s="135"/>
      <c r="F20" s="138"/>
    </row>
    <row r="21" spans="1:6" ht="13.8" thickBot="1" x14ac:dyDescent="0.3">
      <c r="A21" s="226" t="s">
        <v>20</v>
      </c>
      <c r="B21" s="151"/>
      <c r="C21" s="135"/>
      <c r="D21" s="135"/>
      <c r="E21" s="135"/>
      <c r="F21" s="138"/>
    </row>
    <row r="22" spans="1:6" ht="16.2" thickTop="1" x14ac:dyDescent="0.25">
      <c r="A22" s="228" t="s">
        <v>48</v>
      </c>
      <c r="B22" s="381"/>
      <c r="C22" s="585" t="str">
        <f>IF(ISBLANK(B22),"&lt;-----ENTER NUMBER","")</f>
        <v>&lt;-----ENTER NUMBER</v>
      </c>
      <c r="D22" s="135"/>
      <c r="E22" s="135"/>
      <c r="F22" s="138"/>
    </row>
    <row r="23" spans="1:6" x14ac:dyDescent="0.25">
      <c r="A23" s="230"/>
      <c r="B23" s="149"/>
      <c r="C23" s="135"/>
      <c r="D23" s="135"/>
      <c r="E23" s="135"/>
      <c r="F23" s="138"/>
    </row>
    <row r="24" spans="1:6" ht="12.75" customHeight="1" x14ac:dyDescent="0.25">
      <c r="A24" s="221" t="s">
        <v>98</v>
      </c>
      <c r="B24" s="221"/>
      <c r="C24" s="163"/>
      <c r="D24" s="118" t="str">
        <f>IF('Step1 through Step 4'!C30="","",'Step1 through Step 4'!C30)</f>
        <v/>
      </c>
      <c r="E24" s="135"/>
      <c r="F24" s="138"/>
    </row>
    <row r="25" spans="1:6" ht="12.75" customHeight="1" x14ac:dyDescent="0.25">
      <c r="A25" s="231"/>
      <c r="B25" s="163"/>
      <c r="C25" s="163" t="str">
        <f>IF(D24="YES","&gt;&gt;&gt;&gt;&gt;Replacement value of exisitng site -------&gt;","")</f>
        <v/>
      </c>
      <c r="D25" s="348" t="str">
        <f>IF($D$24="YES",'Step1 through Step 4'!C31,"")</f>
        <v/>
      </c>
      <c r="E25" s="116"/>
      <c r="F25" s="138"/>
    </row>
    <row r="26" spans="1:6" ht="12.75" customHeight="1" x14ac:dyDescent="0.25">
      <c r="A26" s="231"/>
      <c r="B26" s="163"/>
      <c r="C26" s="163" t="str">
        <f>IF(D24="YES","&gt;&gt;&gt;&gt;&gt;Cost of propsed improvements --------&gt;","")</f>
        <v/>
      </c>
      <c r="D26" s="348" t="str">
        <f>IF($D$24="YES",'Step1 through Step 4'!C32,"")</f>
        <v/>
      </c>
      <c r="E26" s="116"/>
      <c r="F26" s="138"/>
    </row>
    <row r="27" spans="1:6" ht="13.8" thickBot="1" x14ac:dyDescent="0.3">
      <c r="A27" s="158"/>
      <c r="B27" s="232"/>
      <c r="C27" s="232"/>
      <c r="D27" s="232"/>
      <c r="E27" s="155"/>
      <c r="F27" s="138"/>
    </row>
    <row r="28" spans="1:6" ht="28.5" customHeight="1" thickBot="1" x14ac:dyDescent="0.3">
      <c r="A28" s="165" t="s">
        <v>0</v>
      </c>
      <c r="B28" s="166" t="s">
        <v>58</v>
      </c>
      <c r="C28" s="166" t="s">
        <v>59</v>
      </c>
      <c r="D28" s="166" t="s">
        <v>114</v>
      </c>
      <c r="E28" s="166" t="s">
        <v>1</v>
      </c>
      <c r="F28" s="233" t="s">
        <v>54</v>
      </c>
    </row>
    <row r="29" spans="1:6" ht="31.5" customHeight="1" thickTop="1" x14ac:dyDescent="0.25">
      <c r="A29" s="169" t="s">
        <v>17</v>
      </c>
      <c r="B29" s="170" t="str">
        <f>IF(B16="","",B16)</f>
        <v/>
      </c>
      <c r="C29" s="234" t="s">
        <v>60</v>
      </c>
      <c r="D29" s="234">
        <v>5</v>
      </c>
      <c r="E29" s="235" t="str">
        <f>IF(B29="","",IF(B29&gt;=5000,"YES","NO"))</f>
        <v/>
      </c>
      <c r="F29" s="236" t="str">
        <f>IF(E29="","",IF(E29="YES","Apply MR 5 for new PGIS and converted PGPS on the Project",IF(B10="YES","Check threshold for conversion of Native Vegetation to PGPS","DO NOT apply MR 5 to the new PGIS and converted PGPS on the Project")))</f>
        <v/>
      </c>
    </row>
    <row r="30" spans="1:6" s="178" customFormat="1" ht="48" customHeight="1" x14ac:dyDescent="0.25">
      <c r="A30" s="174" t="s">
        <v>21</v>
      </c>
      <c r="B30" s="176" t="str">
        <f>IF(B19="","",IF(B10="NO","NA",B19))</f>
        <v/>
      </c>
      <c r="C30" s="237" t="s">
        <v>61</v>
      </c>
      <c r="D30" s="237">
        <v>5</v>
      </c>
      <c r="E30" s="235" t="str">
        <f>IF(B30="","",IF(B10="YES",IF(B30&gt;=32670,"YES","NO"),"N/A"))</f>
        <v/>
      </c>
      <c r="F30" s="238" t="str">
        <f>IF(E30="","",IF(E30="N/A","N/A",IF(E29="YES","Threshold does not apply since Project already exceeds new PGIS threshold",IF(E30="YES","Apply MR 5 for new PGIS and converted PGPS on the Project","DO NOT apply MR 5 for the new PGIS and converted PGPS on the Project"))))</f>
        <v/>
      </c>
    </row>
    <row r="31" spans="1:6" ht="26.4" x14ac:dyDescent="0.25">
      <c r="A31" s="174" t="s">
        <v>38</v>
      </c>
      <c r="B31" s="113" t="str">
        <f>IF(OR(B16="",B13=""),"",IF(D24="YES","N/A",IF(B16&lt;5000,"N/A",B16/B13)))</f>
        <v/>
      </c>
      <c r="C31" s="239" t="s">
        <v>62</v>
      </c>
      <c r="D31" s="240">
        <v>6</v>
      </c>
      <c r="E31" s="241" t="str">
        <f>IF(E29="NO","N/A",IF(D24="YES","N/A",IF(D24="","",IF(AND(B16&gt;=5000,B29&gt;=0.5*B13),"YES","NO"))))</f>
        <v/>
      </c>
      <c r="F31" s="242" t="str">
        <f>IF(E31="","",IF(E31="YES","Apply MR 5 to Replaced PGIS on Project",IF(D24="YES","Check non-road-related threshold below","DO NOT apply MR 5 to the replaced PGIS on the Project")))</f>
        <v/>
      </c>
    </row>
    <row r="32" spans="1:6" ht="66.599999999999994" thickBot="1" x14ac:dyDescent="0.3">
      <c r="A32" s="181" t="s">
        <v>37</v>
      </c>
      <c r="B32" s="398" t="s">
        <v>115</v>
      </c>
      <c r="C32" s="243" t="s">
        <v>63</v>
      </c>
      <c r="D32" s="244">
        <v>6</v>
      </c>
      <c r="E32" s="245" t="str">
        <f>IF(D24="","",IF(D24="NO","N/A",IF(B10="YES",IF(AND(E29="NO",E30="NO"),"NO",IF(B29+B22&gt;=5000,IF(D26&gt;=(0.5*D25),"YES","NO"),"NO")),IF(E29="NO","NO",IF(B29+B22&gt;=5000,IF(D26&gt;=(0.5*D25),"YES","NO"),"NO")))))</f>
        <v/>
      </c>
      <c r="F32" s="246" t="str">
        <f>IF(E32="","",IF(D24="NO","Check road-related project threshold above",IF(E32="YES","Apply MR 5 to Replaced PGIS on Project","DO NOT apply MR 5 to the replaced PGIS on the Project")))</f>
        <v/>
      </c>
    </row>
    <row r="33" spans="1:7" s="153" customFormat="1" ht="12.75" customHeight="1" thickBot="1" x14ac:dyDescent="0.3">
      <c r="A33" s="247"/>
      <c r="B33" s="248"/>
      <c r="C33" s="249"/>
      <c r="D33" s="249"/>
      <c r="E33" s="147"/>
      <c r="F33" s="250"/>
    </row>
    <row r="34" spans="1:7" ht="15" customHeight="1" x14ac:dyDescent="0.25">
      <c r="A34" s="710" t="s">
        <v>34</v>
      </c>
      <c r="B34" s="738"/>
      <c r="C34" s="366" t="str">
        <f>IF(E29="","",IF(OR(E29="YES",E30="YES"),"Apply MR 5 to New PGIS and converted PGPS the on Project","Do not apply MR 5 to New PGIS and converted PGPS on the Project"))</f>
        <v/>
      </c>
      <c r="D34" s="367"/>
      <c r="E34" s="367"/>
      <c r="F34" s="368"/>
    </row>
    <row r="35" spans="1:7" ht="16.5" customHeight="1" x14ac:dyDescent="0.25">
      <c r="A35" s="739"/>
      <c r="B35" s="740"/>
      <c r="C35" s="364" t="str">
        <f>IF(E31="","",IF(OR(E31="YES",E32="YES"),"Apply MR 5 to Replaced PGIS on the Project","Do not apply MR 5 to Replaced PGIS on Project"))</f>
        <v/>
      </c>
      <c r="D35" s="369"/>
      <c r="E35" s="369"/>
      <c r="F35" s="370"/>
    </row>
    <row r="36" spans="1:7" ht="16.5" customHeight="1" x14ac:dyDescent="0.25">
      <c r="A36" s="360"/>
      <c r="B36" s="361"/>
      <c r="C36" s="364" t="str">
        <f>'Step1 through Step 4'!C47</f>
        <v/>
      </c>
      <c r="D36" s="362"/>
      <c r="E36" s="362"/>
      <c r="F36" s="363"/>
    </row>
    <row r="37" spans="1:7" ht="16.5" customHeight="1" thickBot="1" x14ac:dyDescent="0.3">
      <c r="A37" s="252"/>
      <c r="B37" s="253"/>
      <c r="C37" s="365" t="str">
        <f>IF(E29="","",IF(OR(E29="YES",E30="YES"),"Go to Step 7 RT tab","Go to Step 8 FC tab"))</f>
        <v/>
      </c>
      <c r="D37" s="254"/>
      <c r="E37" s="254"/>
      <c r="F37" s="255"/>
    </row>
    <row r="38" spans="1:7" s="258" customFormat="1" ht="17.25" customHeight="1" thickTop="1" x14ac:dyDescent="0.25">
      <c r="A38" s="203" t="s">
        <v>3</v>
      </c>
      <c r="B38" s="204" t="s">
        <v>2</v>
      </c>
      <c r="C38" s="205" t="s">
        <v>3</v>
      </c>
      <c r="D38" s="742" t="s">
        <v>2</v>
      </c>
      <c r="E38" s="709"/>
      <c r="F38" s="256" t="s">
        <v>13</v>
      </c>
      <c r="G38" s="257"/>
    </row>
    <row r="39" spans="1:7" x14ac:dyDescent="0.25">
      <c r="A39" s="259">
        <v>1</v>
      </c>
      <c r="B39" s="260" t="s">
        <v>8</v>
      </c>
      <c r="C39" s="261">
        <v>6</v>
      </c>
      <c r="D39" s="743" t="s">
        <v>5</v>
      </c>
      <c r="E39" s="744"/>
      <c r="F39" s="42" t="s">
        <v>13</v>
      </c>
      <c r="G39" s="262"/>
    </row>
    <row r="40" spans="1:7" ht="13.5" customHeight="1" x14ac:dyDescent="0.25">
      <c r="A40" s="208">
        <v>2</v>
      </c>
      <c r="B40" s="206" t="s">
        <v>9</v>
      </c>
      <c r="C40" s="209">
        <v>7</v>
      </c>
      <c r="D40" s="741" t="s">
        <v>6</v>
      </c>
      <c r="E40" s="709"/>
      <c r="F40" s="42" t="s">
        <v>13</v>
      </c>
      <c r="G40" s="262"/>
    </row>
    <row r="41" spans="1:7" x14ac:dyDescent="0.25">
      <c r="A41" s="208">
        <v>3</v>
      </c>
      <c r="B41" s="206" t="s">
        <v>10</v>
      </c>
      <c r="C41" s="209">
        <v>8</v>
      </c>
      <c r="D41" s="741" t="s">
        <v>29</v>
      </c>
      <c r="E41" s="709"/>
      <c r="F41" s="42" t="s">
        <v>13</v>
      </c>
      <c r="G41" s="262"/>
    </row>
    <row r="42" spans="1:7" ht="15" customHeight="1" x14ac:dyDescent="0.25">
      <c r="A42" s="208">
        <v>4</v>
      </c>
      <c r="B42" s="210" t="s">
        <v>11</v>
      </c>
      <c r="C42" s="209">
        <v>9</v>
      </c>
      <c r="D42" s="741" t="s">
        <v>7</v>
      </c>
      <c r="E42" s="709"/>
      <c r="F42" s="42" t="s">
        <v>13</v>
      </c>
      <c r="G42" s="262"/>
    </row>
    <row r="43" spans="1:7" ht="14.25" customHeight="1" thickBot="1" x14ac:dyDescent="0.3">
      <c r="A43" s="211">
        <v>5</v>
      </c>
      <c r="B43" s="212" t="s">
        <v>4</v>
      </c>
      <c r="C43" s="212"/>
      <c r="D43" s="212"/>
      <c r="E43" s="213"/>
      <c r="F43" s="164"/>
    </row>
  </sheetData>
  <sheetProtection password="8E70" sheet="1"/>
  <customSheetViews>
    <customSheetView guid="{1BF416DB-7897-4658-8DE8-81D4B574EE47}" scale="75" showPageBreaks="1" printArea="1" showRuler="0">
      <selection activeCell="C42" sqref="C42"/>
      <pageMargins left="0.25" right="0.25" top="0.75" bottom="0.21" header="0.5" footer="0.25"/>
      <printOptions horizontalCentered="1" verticalCentered="1"/>
      <pageSetup scale="70" orientation="landscape" r:id="rId1"/>
      <headerFooter alignWithMargins="0">
        <oddFooter>&amp;C&amp;F  (&amp;A)  &amp;D  &amp;T</oddFooter>
      </headerFooter>
    </customSheetView>
    <customSheetView guid="{6B8BB85A-CDE2-45AD-B578-6A613C1EA15E}" scale="75" printArea="1" showRuler="0">
      <selection activeCell="E25" sqref="E25"/>
      <pageMargins left="0.25" right="0.25" top="0.75" bottom="0.21" header="0.5" footer="0.25"/>
      <printOptions horizontalCentered="1" verticalCentered="1"/>
      <pageSetup scale="70" orientation="landscape" r:id="rId2"/>
      <headerFooter alignWithMargins="0">
        <oddFooter>&amp;C&amp;F  (&amp;A)  &amp;D  &amp;T</oddFooter>
      </headerFooter>
    </customSheetView>
  </customSheetViews>
  <mergeCells count="9">
    <mergeCell ref="B2:F2"/>
    <mergeCell ref="A34:B35"/>
    <mergeCell ref="D42:E42"/>
    <mergeCell ref="D38:E38"/>
    <mergeCell ref="D39:E39"/>
    <mergeCell ref="D40:E40"/>
    <mergeCell ref="D41:E41"/>
    <mergeCell ref="B5:C5"/>
    <mergeCell ref="B6:C6"/>
  </mergeCells>
  <phoneticPr fontId="0" type="noConversion"/>
  <printOptions horizontalCentered="1" verticalCentered="1"/>
  <pageMargins left="0.25" right="0.25" top="0.1" bottom="0.25" header="0.25" footer="0.18"/>
  <pageSetup scale="65" orientation="landscape" r:id="rId3"/>
  <headerFooter alignWithMargins="0">
    <oddFooter>&amp;L&amp;F&amp;R&amp;D    &amp;T    Version 5.0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zoomScale="85" zoomScaleNormal="85" workbookViewId="0">
      <selection activeCell="G11" sqref="G11"/>
    </sheetView>
  </sheetViews>
  <sheetFormatPr defaultColWidth="9.109375" defaultRowHeight="13.2" x14ac:dyDescent="0.25"/>
  <cols>
    <col min="1" max="1" width="20.6640625" style="124" bestFit="1" customWidth="1"/>
    <col min="2" max="2" width="27.44140625" style="124" customWidth="1"/>
    <col min="3" max="3" width="20.6640625" style="124" customWidth="1"/>
    <col min="4" max="4" width="2.88671875" style="124" customWidth="1"/>
    <col min="5" max="5" width="12" style="299" customWidth="1"/>
    <col min="6" max="6" width="11.5546875" style="299" customWidth="1"/>
    <col min="7" max="7" width="12.109375" style="299" customWidth="1"/>
    <col min="8" max="8" width="11.44140625" style="299" customWidth="1"/>
    <col min="9" max="9" width="11.88671875" style="299" customWidth="1"/>
    <col min="10" max="10" width="21" style="124" customWidth="1"/>
    <col min="11" max="11" width="21.5546875" style="124" customWidth="1"/>
    <col min="12" max="13" width="12.5546875" style="299" customWidth="1"/>
    <col min="14" max="14" width="15.6640625" style="299" customWidth="1"/>
    <col min="15" max="15" width="14.88671875" style="124" customWidth="1"/>
    <col min="16" max="16" width="19.6640625" style="124" customWidth="1"/>
    <col min="17" max="17" width="10.88671875" style="124" customWidth="1"/>
    <col min="18" max="18" width="15.44140625" style="124" customWidth="1"/>
    <col min="19" max="19" width="50.5546875" style="124" customWidth="1"/>
    <col min="20" max="16384" width="9.109375" style="124"/>
  </cols>
  <sheetData>
    <row r="1" spans="1:19" s="123" customFormat="1" x14ac:dyDescent="0.25">
      <c r="A1" s="120"/>
      <c r="B1" s="121"/>
      <c r="C1" s="121"/>
      <c r="D1" s="121"/>
      <c r="E1" s="263"/>
      <c r="F1" s="263"/>
      <c r="G1" s="263"/>
      <c r="H1" s="263"/>
      <c r="I1" s="263"/>
      <c r="J1" s="121"/>
      <c r="K1" s="121"/>
      <c r="L1" s="263"/>
      <c r="M1" s="263"/>
      <c r="N1" s="263"/>
      <c r="O1" s="121"/>
      <c r="P1" s="121"/>
      <c r="Q1" s="121"/>
      <c r="R1" s="121"/>
      <c r="S1" s="122"/>
    </row>
    <row r="2" spans="1:19" x14ac:dyDescent="0.25">
      <c r="A2" s="7" t="s">
        <v>44</v>
      </c>
      <c r="B2" s="752" t="str">
        <f>IF('Step1 through Step 4'!B2:G2="","",'Step1 through Step 4'!B2:G2)</f>
        <v/>
      </c>
      <c r="C2" s="736"/>
      <c r="D2" s="736"/>
      <c r="E2" s="736"/>
      <c r="F2" s="736"/>
      <c r="G2" s="736"/>
      <c r="H2" s="736"/>
      <c r="I2" s="736"/>
      <c r="J2" s="736"/>
      <c r="K2" s="128"/>
      <c r="L2" s="264"/>
      <c r="M2" s="264"/>
      <c r="N2" s="264"/>
      <c r="O2" s="135"/>
      <c r="P2" s="135"/>
      <c r="Q2" s="135"/>
      <c r="R2" s="135"/>
      <c r="S2" s="138"/>
    </row>
    <row r="3" spans="1:19" x14ac:dyDescent="0.25">
      <c r="A3" s="7" t="s">
        <v>53</v>
      </c>
      <c r="B3" s="83" t="str">
        <f>IF('Step1 through Step 4'!B3="","",'Step1 through Step 4'!B3)</f>
        <v/>
      </c>
      <c r="C3" s="187"/>
      <c r="D3" s="187"/>
      <c r="E3" s="187"/>
      <c r="F3" s="187"/>
      <c r="G3" s="187"/>
      <c r="H3" s="187"/>
      <c r="I3" s="187"/>
      <c r="J3" s="187"/>
      <c r="K3" s="128"/>
      <c r="L3" s="264"/>
      <c r="M3" s="264"/>
      <c r="N3" s="264"/>
      <c r="O3" s="135"/>
      <c r="P3" s="135"/>
      <c r="Q3" s="135"/>
      <c r="R3" s="135"/>
      <c r="S3" s="138"/>
    </row>
    <row r="4" spans="1:19" x14ac:dyDescent="0.25">
      <c r="A4" s="265" t="s">
        <v>32</v>
      </c>
      <c r="B4" s="266" t="str">
        <f>IF('Step1 through Step 4'!B4="","",'Step1 through Step 4'!B4)</f>
        <v/>
      </c>
      <c r="C4" s="216"/>
      <c r="D4" s="216"/>
      <c r="E4" s="216"/>
      <c r="F4" s="216"/>
      <c r="G4" s="216"/>
      <c r="H4" s="216"/>
      <c r="I4" s="216"/>
      <c r="J4" s="216"/>
      <c r="K4" s="128"/>
      <c r="L4" s="264"/>
      <c r="M4" s="264"/>
      <c r="N4" s="264"/>
      <c r="O4" s="135"/>
      <c r="P4" s="135"/>
      <c r="Q4" s="135"/>
      <c r="R4" s="135"/>
      <c r="S4" s="138"/>
    </row>
    <row r="5" spans="1:19" ht="25.5" customHeight="1" x14ac:dyDescent="0.25">
      <c r="A5" s="267" t="s">
        <v>46</v>
      </c>
      <c r="B5" s="745" t="str">
        <f>IF('Step1 through Step 4'!B5="","",'Step1 through Step 4'!B5)</f>
        <v/>
      </c>
      <c r="C5" s="745"/>
      <c r="D5" s="216"/>
      <c r="E5" s="216"/>
      <c r="F5" s="216"/>
      <c r="G5" s="216"/>
      <c r="H5" s="216"/>
      <c r="I5" s="216"/>
      <c r="J5" s="216"/>
      <c r="K5" s="128"/>
      <c r="L5" s="264"/>
      <c r="M5" s="264"/>
      <c r="N5" s="264"/>
      <c r="O5" s="135"/>
      <c r="P5" s="135"/>
      <c r="Q5" s="135"/>
      <c r="R5" s="135"/>
      <c r="S5" s="138"/>
    </row>
    <row r="6" spans="1:19" ht="13.5" customHeight="1" x14ac:dyDescent="0.25">
      <c r="A6" s="267" t="s">
        <v>55</v>
      </c>
      <c r="B6" s="753" t="str">
        <f>IF('Step1 through Step 4'!B6="","",'Step1 through Step 4'!B6)</f>
        <v/>
      </c>
      <c r="C6" s="754"/>
      <c r="D6" s="216"/>
      <c r="E6" s="216"/>
      <c r="F6" s="216"/>
      <c r="G6" s="216"/>
      <c r="H6" s="216"/>
      <c r="I6" s="216"/>
      <c r="J6" s="216"/>
      <c r="K6" s="128"/>
      <c r="L6" s="264"/>
      <c r="M6" s="264"/>
      <c r="N6" s="264"/>
      <c r="O6" s="135"/>
      <c r="P6" s="135"/>
      <c r="Q6" s="135"/>
      <c r="R6" s="135"/>
      <c r="S6" s="138"/>
    </row>
    <row r="7" spans="1:19" ht="26.4" x14ac:dyDescent="0.25">
      <c r="A7" s="268" t="s">
        <v>56</v>
      </c>
      <c r="B7" s="184" t="str">
        <f>IF('Step1 through Step 4'!B7="","",'Step1 through Step 4'!B7)</f>
        <v/>
      </c>
      <c r="C7" s="153"/>
      <c r="D7" s="153"/>
      <c r="E7" s="269"/>
      <c r="F7" s="269"/>
      <c r="G7" s="269"/>
      <c r="H7" s="269"/>
      <c r="I7" s="269"/>
      <c r="J7" s="153"/>
      <c r="K7" s="135"/>
      <c r="L7" s="264"/>
      <c r="M7" s="264"/>
      <c r="N7" s="264"/>
      <c r="O7" s="135"/>
      <c r="P7" s="135"/>
      <c r="Q7" s="135"/>
      <c r="R7" s="135"/>
      <c r="S7" s="138"/>
    </row>
    <row r="8" spans="1:19" ht="12.75" customHeight="1" thickBot="1" x14ac:dyDescent="0.3">
      <c r="A8" s="268" t="s">
        <v>105</v>
      </c>
      <c r="B8" s="184" t="str">
        <f>IF('Step1 through Step 4'!B8="","",'Step1 through Step 4'!B8)</f>
        <v/>
      </c>
      <c r="C8" s="270"/>
      <c r="D8" s="270"/>
      <c r="E8" s="271"/>
      <c r="F8" s="271"/>
      <c r="G8" s="271"/>
      <c r="H8" s="271"/>
      <c r="I8" s="271"/>
      <c r="J8" s="270"/>
      <c r="K8" s="270"/>
      <c r="L8" s="271"/>
      <c r="M8" s="271"/>
      <c r="N8" s="271"/>
      <c r="O8" s="270"/>
      <c r="P8" s="270"/>
      <c r="Q8" s="270"/>
      <c r="R8" s="270"/>
      <c r="S8" s="164"/>
    </row>
    <row r="9" spans="1:19" ht="12.75" customHeight="1" x14ac:dyDescent="0.25">
      <c r="A9" s="758" t="s">
        <v>111</v>
      </c>
      <c r="B9" s="759"/>
      <c r="C9" s="759"/>
      <c r="D9" s="759"/>
      <c r="E9" s="272"/>
      <c r="F9" s="273"/>
      <c r="G9" s="274"/>
      <c r="H9" s="264"/>
      <c r="I9" s="275"/>
      <c r="J9" s="135"/>
      <c r="K9" s="135"/>
      <c r="L9" s="264"/>
      <c r="M9" s="264"/>
      <c r="N9" s="264"/>
      <c r="O9" s="135"/>
      <c r="P9" s="135"/>
      <c r="Q9" s="135"/>
      <c r="R9" s="135"/>
      <c r="S9" s="138"/>
    </row>
    <row r="10" spans="1:19" ht="12.75" customHeight="1" x14ac:dyDescent="0.25">
      <c r="A10" s="755" t="s">
        <v>191</v>
      </c>
      <c r="B10" s="756"/>
      <c r="C10" s="756"/>
      <c r="D10" s="757"/>
      <c r="E10" s="117" t="str">
        <f>IF(OR('Step 5 and 6'!E31="",'Step 5 and 6'!E32=""),"",IF(OR('Step 5 and 6'!E31="YES",'Step 5 and 6'!E32="YES"),"YES","NO"))</f>
        <v/>
      </c>
      <c r="F10" s="274"/>
      <c r="G10" s="275"/>
      <c r="H10" s="264"/>
      <c r="I10" s="275"/>
      <c r="J10" s="135"/>
      <c r="K10" s="136" t="s">
        <v>97</v>
      </c>
      <c r="L10" s="222" t="str">
        <f>IF('Step1 through Step 4'!B10="","",'Step1 through Step 4'!B10)</f>
        <v/>
      </c>
      <c r="M10" s="223"/>
      <c r="N10" s="135"/>
      <c r="O10" s="135"/>
      <c r="P10" s="371"/>
      <c r="Q10" s="371" t="s">
        <v>109</v>
      </c>
      <c r="R10" s="473" t="str">
        <f>IF('Step1 through Step 4'!E33="","",'Step1 through Step 4'!E33)</f>
        <v/>
      </c>
      <c r="S10" s="138"/>
    </row>
    <row r="11" spans="1:19" ht="12.75" customHeight="1" x14ac:dyDescent="0.25">
      <c r="A11" s="7"/>
      <c r="B11" s="392"/>
      <c r="C11" s="392"/>
      <c r="D11" s="393"/>
      <c r="E11" s="393"/>
      <c r="F11" s="393" t="s">
        <v>110</v>
      </c>
      <c r="G11" s="564"/>
      <c r="H11" s="594" t="str">
        <f>IF(G11="","&lt;---Choose YES or NO","")</f>
        <v>&lt;---Choose YES or NO</v>
      </c>
      <c r="I11" s="275"/>
      <c r="J11" s="135"/>
      <c r="K11" s="136"/>
      <c r="L11" s="223"/>
      <c r="M11" s="223"/>
      <c r="N11" s="135"/>
      <c r="O11" s="135"/>
      <c r="P11" s="371"/>
      <c r="Q11" s="371"/>
      <c r="R11" s="162"/>
      <c r="S11" s="138"/>
    </row>
    <row r="12" spans="1:19" s="153" customFormat="1" ht="17.25" customHeight="1" thickBot="1" x14ac:dyDescent="0.3">
      <c r="A12" s="276"/>
      <c r="B12" s="277"/>
      <c r="C12" s="277"/>
      <c r="D12" s="277"/>
      <c r="E12" s="278"/>
      <c r="F12" s="278"/>
      <c r="G12" s="278"/>
      <c r="H12" s="278"/>
      <c r="I12" s="278"/>
      <c r="J12" s="277"/>
      <c r="K12" s="277"/>
      <c r="L12" s="278"/>
      <c r="M12" s="278"/>
      <c r="N12" s="278"/>
      <c r="O12" s="277"/>
      <c r="P12" s="277"/>
      <c r="Q12" s="277"/>
      <c r="R12" s="277"/>
      <c r="S12" s="279"/>
    </row>
    <row r="13" spans="1:19" s="178" customFormat="1" ht="66.75" customHeight="1" thickBot="1" x14ac:dyDescent="0.3">
      <c r="A13" s="280" t="s">
        <v>22</v>
      </c>
      <c r="B13" s="749" t="s">
        <v>0</v>
      </c>
      <c r="C13" s="750"/>
      <c r="D13" s="751"/>
      <c r="E13" s="281" t="s">
        <v>78</v>
      </c>
      <c r="F13" s="281" t="s">
        <v>64</v>
      </c>
      <c r="G13" s="281" t="s">
        <v>65</v>
      </c>
      <c r="H13" s="281" t="s">
        <v>66</v>
      </c>
      <c r="I13" s="281" t="s">
        <v>103</v>
      </c>
      <c r="J13" s="282" t="s">
        <v>79</v>
      </c>
      <c r="K13" s="282" t="s">
        <v>80</v>
      </c>
      <c r="L13" s="281" t="s">
        <v>96</v>
      </c>
      <c r="M13" s="281" t="s">
        <v>104</v>
      </c>
      <c r="N13" s="281" t="s">
        <v>57</v>
      </c>
      <c r="O13" s="282" t="s">
        <v>88</v>
      </c>
      <c r="P13" s="282" t="s">
        <v>81</v>
      </c>
      <c r="Q13" s="282" t="s">
        <v>82</v>
      </c>
      <c r="R13" s="282" t="s">
        <v>83</v>
      </c>
      <c r="S13" s="283" t="s">
        <v>28</v>
      </c>
    </row>
    <row r="14" spans="1:19" s="178" customFormat="1" ht="13.8" x14ac:dyDescent="0.25">
      <c r="A14" s="372"/>
      <c r="B14" s="747"/>
      <c r="C14" s="748"/>
      <c r="D14" s="748"/>
      <c r="E14" s="373"/>
      <c r="F14" s="373"/>
      <c r="G14" s="373"/>
      <c r="H14" s="284" t="str">
        <f>IF(OR(E14="",$E$10=""),"",IF($E$10="YES",IF(E14+F14-G14&lt;0,0,E14+F14-G14),IF(E14-G14&lt;0,0,E14-G14)))</f>
        <v/>
      </c>
      <c r="I14" s="373"/>
      <c r="J14" s="285" t="str">
        <f>IF(ISBLANK(E14),"",IF(H14&gt;=5000,"YES","NO"))</f>
        <v/>
      </c>
      <c r="K14" s="285" t="str">
        <f>IF(ISNUMBER(E14),IF($L$10="YES",IF(I14&gt;=32670,"YES","NO"),"N/A"),"")</f>
        <v/>
      </c>
      <c r="L14" s="286" t="str">
        <f>IF(ISNUMBER(E14),IF($L$10="YES",IF(OR(J14="YES",K14="YES"),IF(H14&lt;=0,0,H14),0),IF(J14="YES",IF(H14&lt;=0,0,H14),0)),"")</f>
        <v/>
      </c>
      <c r="M14" s="286" t="str">
        <f>IF(ISNUMBER(E14),IF($L$10="YES",IF(OR(K14="YES",L14="YES"),I14,0),"N/A"),"")</f>
        <v/>
      </c>
      <c r="N14" s="373"/>
      <c r="O14" s="387"/>
      <c r="P14" s="287" t="str">
        <f>IF(ISNUMBER(L14),IF(OR(N14="",O14=""),"&lt;-------INPUT VALUE",IF(AND($L$10="NO",J14="NO"),"N/A",IF(AND($L$10="YES",J14="NO",K14="NO"),"N/A",IF(AND(N14&gt;=7500,O14="YES"),"Enhanced RT",IF(AND(N14&gt;=15000,O14="NO"),"Enhanced RT","Basic RT"))))),"")</f>
        <v/>
      </c>
      <c r="Q14" s="387"/>
      <c r="R14" s="387"/>
      <c r="S14" s="389"/>
    </row>
    <row r="15" spans="1:19" s="178" customFormat="1" ht="13.8" x14ac:dyDescent="0.25">
      <c r="A15" s="374"/>
      <c r="B15" s="747"/>
      <c r="C15" s="748"/>
      <c r="D15" s="748"/>
      <c r="E15" s="375"/>
      <c r="F15" s="375"/>
      <c r="G15" s="375"/>
      <c r="H15" s="284" t="str">
        <f t="shared" ref="H15:H51" si="0">IF(AND(ISBLANK(E15),ISBLANK(F15)),"",IF($E$10="YES",IF(E15+F15-G15&lt;0,0,E15+F15-G15),IF(E15-G15&lt;0,0,E15-G15)))</f>
        <v/>
      </c>
      <c r="I15" s="373"/>
      <c r="J15" s="285" t="str">
        <f t="shared" ref="J15:J51" si="1">IF(ISBLANK(E15),"",IF(H15&gt;=5000,"YES","NO"))</f>
        <v/>
      </c>
      <c r="K15" s="285" t="str">
        <f t="shared" ref="K15:K51" si="2">IF(ISNUMBER(E15),IF($L$10="YES",IF(I15&gt;=32670,"YES","NO"),"N/A"),"")</f>
        <v/>
      </c>
      <c r="L15" s="286" t="str">
        <f t="shared" ref="L15:L51" si="3">IF(ISNUMBER(E15),IF($L$10="YES",IF(OR(J15="YES",K15="YES"),IF(H15&lt;=0,0,H15),0),IF(J15="YES",IF(H15&lt;=0,0,H15),0)),"")</f>
        <v/>
      </c>
      <c r="M15" s="286" t="str">
        <f t="shared" ref="M15:M51" si="4">IF(ISNUMBER(E15),IF($L$10="YES",IF(OR(K15="YES",L15="YES"),I15,0),"N/A"),"")</f>
        <v/>
      </c>
      <c r="N15" s="373"/>
      <c r="O15" s="387"/>
      <c r="P15" s="287" t="str">
        <f t="shared" ref="P15:P51" si="5">IF(ISNUMBER(L15),IF(OR(N15="",O15=""),"&lt;-------INPUT VALUE",IF(AND($L$10="NO",J15="NO"),"N/A",IF(AND($L$10="YES",J15="NO",K15="NO"),"N/A",IF(AND(N15&gt;=7500,O15="YES"),"Enhanced RT",IF(AND(N15&gt;=15000,O15="NO"),"Enhanced RT","Basic RT"))))),"")</f>
        <v/>
      </c>
      <c r="Q15" s="387"/>
      <c r="R15" s="387"/>
      <c r="S15" s="389"/>
    </row>
    <row r="16" spans="1:19" s="178" customFormat="1" ht="13.8" x14ac:dyDescent="0.25">
      <c r="A16" s="374"/>
      <c r="B16" s="747"/>
      <c r="C16" s="748"/>
      <c r="D16" s="748"/>
      <c r="E16" s="375"/>
      <c r="F16" s="375"/>
      <c r="G16" s="375"/>
      <c r="H16" s="284" t="str">
        <f t="shared" si="0"/>
        <v/>
      </c>
      <c r="I16" s="373"/>
      <c r="J16" s="285" t="str">
        <f t="shared" si="1"/>
        <v/>
      </c>
      <c r="K16" s="285" t="str">
        <f t="shared" si="2"/>
        <v/>
      </c>
      <c r="L16" s="286" t="str">
        <f t="shared" si="3"/>
        <v/>
      </c>
      <c r="M16" s="286" t="str">
        <f t="shared" si="4"/>
        <v/>
      </c>
      <c r="N16" s="373"/>
      <c r="O16" s="387"/>
      <c r="P16" s="287" t="str">
        <f t="shared" si="5"/>
        <v/>
      </c>
      <c r="Q16" s="387"/>
      <c r="R16" s="387"/>
      <c r="S16" s="389"/>
    </row>
    <row r="17" spans="1:19" s="178" customFormat="1" ht="13.8" x14ac:dyDescent="0.25">
      <c r="A17" s="374"/>
      <c r="B17" s="747"/>
      <c r="C17" s="748"/>
      <c r="D17" s="748"/>
      <c r="E17" s="375"/>
      <c r="F17" s="375"/>
      <c r="G17" s="375"/>
      <c r="H17" s="284" t="str">
        <f t="shared" si="0"/>
        <v/>
      </c>
      <c r="I17" s="373"/>
      <c r="J17" s="285" t="str">
        <f t="shared" si="1"/>
        <v/>
      </c>
      <c r="K17" s="285" t="str">
        <f t="shared" si="2"/>
        <v/>
      </c>
      <c r="L17" s="286" t="str">
        <f t="shared" si="3"/>
        <v/>
      </c>
      <c r="M17" s="286" t="str">
        <f t="shared" si="4"/>
        <v/>
      </c>
      <c r="N17" s="373"/>
      <c r="O17" s="387"/>
      <c r="P17" s="287" t="str">
        <f t="shared" si="5"/>
        <v/>
      </c>
      <c r="Q17" s="387"/>
      <c r="R17" s="387"/>
      <c r="S17" s="389"/>
    </row>
    <row r="18" spans="1:19" s="178" customFormat="1" ht="13.8" x14ac:dyDescent="0.25">
      <c r="A18" s="374"/>
      <c r="B18" s="747"/>
      <c r="C18" s="748"/>
      <c r="D18" s="748"/>
      <c r="E18" s="375"/>
      <c r="F18" s="375"/>
      <c r="G18" s="375"/>
      <c r="H18" s="284" t="str">
        <f t="shared" si="0"/>
        <v/>
      </c>
      <c r="I18" s="373"/>
      <c r="J18" s="285" t="str">
        <f t="shared" si="1"/>
        <v/>
      </c>
      <c r="K18" s="285" t="str">
        <f t="shared" si="2"/>
        <v/>
      </c>
      <c r="L18" s="286" t="str">
        <f t="shared" si="3"/>
        <v/>
      </c>
      <c r="M18" s="286" t="str">
        <f t="shared" si="4"/>
        <v/>
      </c>
      <c r="N18" s="373"/>
      <c r="O18" s="387"/>
      <c r="P18" s="287" t="str">
        <f t="shared" si="5"/>
        <v/>
      </c>
      <c r="Q18" s="387"/>
      <c r="R18" s="387"/>
      <c r="S18" s="389"/>
    </row>
    <row r="19" spans="1:19" s="178" customFormat="1" ht="13.8" x14ac:dyDescent="0.25">
      <c r="A19" s="374"/>
      <c r="B19" s="747"/>
      <c r="C19" s="748"/>
      <c r="D19" s="748"/>
      <c r="E19" s="375"/>
      <c r="F19" s="375"/>
      <c r="G19" s="375"/>
      <c r="H19" s="284" t="str">
        <f t="shared" si="0"/>
        <v/>
      </c>
      <c r="I19" s="373"/>
      <c r="J19" s="285" t="str">
        <f t="shared" si="1"/>
        <v/>
      </c>
      <c r="K19" s="285" t="str">
        <f t="shared" si="2"/>
        <v/>
      </c>
      <c r="L19" s="286" t="str">
        <f t="shared" si="3"/>
        <v/>
      </c>
      <c r="M19" s="286" t="str">
        <f t="shared" si="4"/>
        <v/>
      </c>
      <c r="N19" s="373"/>
      <c r="O19" s="387"/>
      <c r="P19" s="287" t="str">
        <f t="shared" si="5"/>
        <v/>
      </c>
      <c r="Q19" s="387"/>
      <c r="R19" s="387"/>
      <c r="S19" s="389"/>
    </row>
    <row r="20" spans="1:19" s="178" customFormat="1" ht="13.8" x14ac:dyDescent="0.25">
      <c r="A20" s="374"/>
      <c r="B20" s="760"/>
      <c r="C20" s="761"/>
      <c r="D20" s="762"/>
      <c r="E20" s="375"/>
      <c r="F20" s="375"/>
      <c r="G20" s="375"/>
      <c r="H20" s="284" t="str">
        <f t="shared" si="0"/>
        <v/>
      </c>
      <c r="I20" s="373"/>
      <c r="J20" s="285" t="str">
        <f t="shared" si="1"/>
        <v/>
      </c>
      <c r="K20" s="285" t="str">
        <f t="shared" si="2"/>
        <v/>
      </c>
      <c r="L20" s="286" t="str">
        <f t="shared" si="3"/>
        <v/>
      </c>
      <c r="M20" s="286" t="str">
        <f t="shared" si="4"/>
        <v/>
      </c>
      <c r="N20" s="373"/>
      <c r="O20" s="387"/>
      <c r="P20" s="287" t="str">
        <f t="shared" si="5"/>
        <v/>
      </c>
      <c r="Q20" s="387"/>
      <c r="R20" s="387"/>
      <c r="S20" s="389"/>
    </row>
    <row r="21" spans="1:19" s="178" customFormat="1" ht="13.8" x14ac:dyDescent="0.25">
      <c r="A21" s="374"/>
      <c r="B21" s="760"/>
      <c r="C21" s="761"/>
      <c r="D21" s="762"/>
      <c r="E21" s="375"/>
      <c r="F21" s="375"/>
      <c r="G21" s="375"/>
      <c r="H21" s="284" t="str">
        <f t="shared" si="0"/>
        <v/>
      </c>
      <c r="I21" s="373"/>
      <c r="J21" s="285" t="str">
        <f t="shared" si="1"/>
        <v/>
      </c>
      <c r="K21" s="285" t="str">
        <f t="shared" si="2"/>
        <v/>
      </c>
      <c r="L21" s="286" t="str">
        <f t="shared" si="3"/>
        <v/>
      </c>
      <c r="M21" s="286" t="str">
        <f t="shared" si="4"/>
        <v/>
      </c>
      <c r="N21" s="373"/>
      <c r="O21" s="387"/>
      <c r="P21" s="287" t="str">
        <f t="shared" si="5"/>
        <v/>
      </c>
      <c r="Q21" s="387"/>
      <c r="R21" s="387"/>
      <c r="S21" s="389"/>
    </row>
    <row r="22" spans="1:19" s="178" customFormat="1" ht="13.8" x14ac:dyDescent="0.25">
      <c r="A22" s="372"/>
      <c r="B22" s="760"/>
      <c r="C22" s="761"/>
      <c r="D22" s="762"/>
      <c r="E22" s="375"/>
      <c r="F22" s="375"/>
      <c r="G22" s="375"/>
      <c r="H22" s="284" t="str">
        <f t="shared" si="0"/>
        <v/>
      </c>
      <c r="I22" s="373"/>
      <c r="J22" s="285" t="str">
        <f t="shared" si="1"/>
        <v/>
      </c>
      <c r="K22" s="285" t="str">
        <f t="shared" si="2"/>
        <v/>
      </c>
      <c r="L22" s="286" t="str">
        <f t="shared" si="3"/>
        <v/>
      </c>
      <c r="M22" s="286" t="str">
        <f t="shared" si="4"/>
        <v/>
      </c>
      <c r="N22" s="373"/>
      <c r="O22" s="387"/>
      <c r="P22" s="287" t="str">
        <f t="shared" si="5"/>
        <v/>
      </c>
      <c r="Q22" s="387"/>
      <c r="R22" s="387"/>
      <c r="S22" s="389"/>
    </row>
    <row r="23" spans="1:19" s="178" customFormat="1" ht="13.8" x14ac:dyDescent="0.25">
      <c r="A23" s="376"/>
      <c r="B23" s="760"/>
      <c r="C23" s="761"/>
      <c r="D23" s="762"/>
      <c r="E23" s="377"/>
      <c r="F23" s="377"/>
      <c r="G23" s="377"/>
      <c r="H23" s="284" t="str">
        <f t="shared" si="0"/>
        <v/>
      </c>
      <c r="I23" s="373"/>
      <c r="J23" s="285" t="str">
        <f t="shared" si="1"/>
        <v/>
      </c>
      <c r="K23" s="285" t="str">
        <f t="shared" si="2"/>
        <v/>
      </c>
      <c r="L23" s="286" t="str">
        <f t="shared" si="3"/>
        <v/>
      </c>
      <c r="M23" s="286" t="str">
        <f t="shared" si="4"/>
        <v/>
      </c>
      <c r="N23" s="373"/>
      <c r="O23" s="387"/>
      <c r="P23" s="287" t="str">
        <f t="shared" si="5"/>
        <v/>
      </c>
      <c r="Q23" s="387"/>
      <c r="R23" s="387"/>
      <c r="S23" s="389"/>
    </row>
    <row r="24" spans="1:19" s="178" customFormat="1" ht="13.8" x14ac:dyDescent="0.25">
      <c r="A24" s="376"/>
      <c r="B24" s="760"/>
      <c r="C24" s="761"/>
      <c r="D24" s="762"/>
      <c r="E24" s="378"/>
      <c r="F24" s="378"/>
      <c r="G24" s="378"/>
      <c r="H24" s="284" t="str">
        <f t="shared" si="0"/>
        <v/>
      </c>
      <c r="I24" s="373"/>
      <c r="J24" s="285" t="str">
        <f t="shared" si="1"/>
        <v/>
      </c>
      <c r="K24" s="285" t="str">
        <f t="shared" si="2"/>
        <v/>
      </c>
      <c r="L24" s="286" t="str">
        <f t="shared" si="3"/>
        <v/>
      </c>
      <c r="M24" s="286" t="str">
        <f t="shared" si="4"/>
        <v/>
      </c>
      <c r="N24" s="373"/>
      <c r="O24" s="387"/>
      <c r="P24" s="287" t="str">
        <f t="shared" si="5"/>
        <v/>
      </c>
      <c r="Q24" s="387"/>
      <c r="R24" s="387"/>
      <c r="S24" s="389"/>
    </row>
    <row r="25" spans="1:19" s="178" customFormat="1" ht="13.8" x14ac:dyDescent="0.25">
      <c r="A25" s="376"/>
      <c r="B25" s="760"/>
      <c r="C25" s="761"/>
      <c r="D25" s="762"/>
      <c r="E25" s="378"/>
      <c r="F25" s="378"/>
      <c r="G25" s="378"/>
      <c r="H25" s="284" t="str">
        <f t="shared" si="0"/>
        <v/>
      </c>
      <c r="I25" s="373"/>
      <c r="J25" s="285" t="str">
        <f t="shared" si="1"/>
        <v/>
      </c>
      <c r="K25" s="285" t="str">
        <f t="shared" si="2"/>
        <v/>
      </c>
      <c r="L25" s="286" t="str">
        <f t="shared" si="3"/>
        <v/>
      </c>
      <c r="M25" s="286" t="str">
        <f t="shared" si="4"/>
        <v/>
      </c>
      <c r="N25" s="373"/>
      <c r="O25" s="387"/>
      <c r="P25" s="287" t="str">
        <f t="shared" si="5"/>
        <v/>
      </c>
      <c r="Q25" s="387"/>
      <c r="R25" s="387"/>
      <c r="S25" s="389"/>
    </row>
    <row r="26" spans="1:19" s="178" customFormat="1" ht="13.8" x14ac:dyDescent="0.25">
      <c r="A26" s="376"/>
      <c r="B26" s="760"/>
      <c r="C26" s="761"/>
      <c r="D26" s="762"/>
      <c r="E26" s="378"/>
      <c r="F26" s="378"/>
      <c r="G26" s="378"/>
      <c r="H26" s="284" t="str">
        <f t="shared" si="0"/>
        <v/>
      </c>
      <c r="I26" s="373"/>
      <c r="J26" s="285" t="str">
        <f t="shared" si="1"/>
        <v/>
      </c>
      <c r="K26" s="285" t="str">
        <f t="shared" si="2"/>
        <v/>
      </c>
      <c r="L26" s="286" t="str">
        <f t="shared" si="3"/>
        <v/>
      </c>
      <c r="M26" s="286" t="str">
        <f t="shared" si="4"/>
        <v/>
      </c>
      <c r="N26" s="373"/>
      <c r="O26" s="387"/>
      <c r="P26" s="287" t="str">
        <f t="shared" si="5"/>
        <v/>
      </c>
      <c r="Q26" s="387"/>
      <c r="R26" s="387"/>
      <c r="S26" s="389"/>
    </row>
    <row r="27" spans="1:19" s="178" customFormat="1" ht="13.8" x14ac:dyDescent="0.25">
      <c r="A27" s="374"/>
      <c r="B27" s="760"/>
      <c r="C27" s="761"/>
      <c r="D27" s="762"/>
      <c r="E27" s="375"/>
      <c r="F27" s="375"/>
      <c r="G27" s="375"/>
      <c r="H27" s="284" t="str">
        <f t="shared" si="0"/>
        <v/>
      </c>
      <c r="I27" s="373"/>
      <c r="J27" s="285" t="str">
        <f t="shared" si="1"/>
        <v/>
      </c>
      <c r="K27" s="285" t="str">
        <f t="shared" si="2"/>
        <v/>
      </c>
      <c r="L27" s="286" t="str">
        <f t="shared" si="3"/>
        <v/>
      </c>
      <c r="M27" s="286" t="str">
        <f t="shared" si="4"/>
        <v/>
      </c>
      <c r="N27" s="373"/>
      <c r="O27" s="387"/>
      <c r="P27" s="287" t="str">
        <f t="shared" si="5"/>
        <v/>
      </c>
      <c r="Q27" s="387"/>
      <c r="R27" s="387"/>
      <c r="S27" s="389"/>
    </row>
    <row r="28" spans="1:19" s="178" customFormat="1" ht="13.8" x14ac:dyDescent="0.25">
      <c r="A28" s="374"/>
      <c r="B28" s="760"/>
      <c r="C28" s="761"/>
      <c r="D28" s="762"/>
      <c r="E28" s="375"/>
      <c r="F28" s="375"/>
      <c r="G28" s="375"/>
      <c r="H28" s="284" t="str">
        <f t="shared" si="0"/>
        <v/>
      </c>
      <c r="I28" s="373"/>
      <c r="J28" s="285" t="str">
        <f t="shared" si="1"/>
        <v/>
      </c>
      <c r="K28" s="285" t="str">
        <f t="shared" si="2"/>
        <v/>
      </c>
      <c r="L28" s="286" t="str">
        <f t="shared" si="3"/>
        <v/>
      </c>
      <c r="M28" s="286" t="str">
        <f t="shared" si="4"/>
        <v/>
      </c>
      <c r="N28" s="373"/>
      <c r="O28" s="387"/>
      <c r="P28" s="287" t="str">
        <f t="shared" si="5"/>
        <v/>
      </c>
      <c r="Q28" s="387"/>
      <c r="R28" s="387"/>
      <c r="S28" s="389"/>
    </row>
    <row r="29" spans="1:19" s="178" customFormat="1" ht="13.8" x14ac:dyDescent="0.25">
      <c r="A29" s="374"/>
      <c r="B29" s="760"/>
      <c r="C29" s="761"/>
      <c r="D29" s="762"/>
      <c r="E29" s="375"/>
      <c r="F29" s="375"/>
      <c r="G29" s="375"/>
      <c r="H29" s="284" t="str">
        <f t="shared" si="0"/>
        <v/>
      </c>
      <c r="I29" s="373"/>
      <c r="J29" s="285" t="str">
        <f t="shared" si="1"/>
        <v/>
      </c>
      <c r="K29" s="285" t="str">
        <f t="shared" si="2"/>
        <v/>
      </c>
      <c r="L29" s="286" t="str">
        <f t="shared" si="3"/>
        <v/>
      </c>
      <c r="M29" s="286" t="str">
        <f t="shared" si="4"/>
        <v/>
      </c>
      <c r="N29" s="373"/>
      <c r="O29" s="387"/>
      <c r="P29" s="287" t="str">
        <f t="shared" si="5"/>
        <v/>
      </c>
      <c r="Q29" s="387"/>
      <c r="R29" s="387"/>
      <c r="S29" s="389"/>
    </row>
    <row r="30" spans="1:19" s="178" customFormat="1" ht="13.8" x14ac:dyDescent="0.25">
      <c r="A30" s="374"/>
      <c r="B30" s="760"/>
      <c r="C30" s="761"/>
      <c r="D30" s="762"/>
      <c r="E30" s="375"/>
      <c r="F30" s="375"/>
      <c r="G30" s="375"/>
      <c r="H30" s="284" t="str">
        <f t="shared" si="0"/>
        <v/>
      </c>
      <c r="I30" s="373"/>
      <c r="J30" s="285" t="str">
        <f t="shared" si="1"/>
        <v/>
      </c>
      <c r="K30" s="285" t="str">
        <f t="shared" si="2"/>
        <v/>
      </c>
      <c r="L30" s="286" t="str">
        <f t="shared" si="3"/>
        <v/>
      </c>
      <c r="M30" s="286" t="str">
        <f t="shared" si="4"/>
        <v/>
      </c>
      <c r="N30" s="373"/>
      <c r="O30" s="387"/>
      <c r="P30" s="287" t="str">
        <f t="shared" si="5"/>
        <v/>
      </c>
      <c r="Q30" s="387"/>
      <c r="R30" s="387"/>
      <c r="S30" s="389" t="s">
        <v>13</v>
      </c>
    </row>
    <row r="31" spans="1:19" s="178" customFormat="1" ht="13.8" x14ac:dyDescent="0.25">
      <c r="A31" s="372"/>
      <c r="B31" s="760"/>
      <c r="C31" s="761"/>
      <c r="D31" s="762"/>
      <c r="E31" s="375"/>
      <c r="F31" s="375"/>
      <c r="G31" s="375"/>
      <c r="H31" s="284" t="str">
        <f t="shared" si="0"/>
        <v/>
      </c>
      <c r="I31" s="373"/>
      <c r="J31" s="285" t="str">
        <f t="shared" si="1"/>
        <v/>
      </c>
      <c r="K31" s="285" t="str">
        <f t="shared" si="2"/>
        <v/>
      </c>
      <c r="L31" s="286" t="str">
        <f t="shared" si="3"/>
        <v/>
      </c>
      <c r="M31" s="286" t="str">
        <f t="shared" si="4"/>
        <v/>
      </c>
      <c r="N31" s="373"/>
      <c r="O31" s="387"/>
      <c r="P31" s="287" t="str">
        <f t="shared" si="5"/>
        <v/>
      </c>
      <c r="Q31" s="387"/>
      <c r="R31" s="387"/>
      <c r="S31" s="389"/>
    </row>
    <row r="32" spans="1:19" s="178" customFormat="1" ht="13.8" x14ac:dyDescent="0.25">
      <c r="A32" s="374"/>
      <c r="B32" s="760"/>
      <c r="C32" s="761"/>
      <c r="D32" s="762"/>
      <c r="E32" s="375"/>
      <c r="F32" s="375"/>
      <c r="G32" s="375"/>
      <c r="H32" s="284" t="str">
        <f t="shared" si="0"/>
        <v/>
      </c>
      <c r="I32" s="373"/>
      <c r="J32" s="285" t="str">
        <f t="shared" si="1"/>
        <v/>
      </c>
      <c r="K32" s="285" t="str">
        <f t="shared" si="2"/>
        <v/>
      </c>
      <c r="L32" s="286" t="str">
        <f t="shared" si="3"/>
        <v/>
      </c>
      <c r="M32" s="286" t="str">
        <f t="shared" si="4"/>
        <v/>
      </c>
      <c r="N32" s="373"/>
      <c r="O32" s="387"/>
      <c r="P32" s="287" t="str">
        <f t="shared" si="5"/>
        <v/>
      </c>
      <c r="Q32" s="387"/>
      <c r="R32" s="387"/>
      <c r="S32" s="389"/>
    </row>
    <row r="33" spans="1:19" s="178" customFormat="1" ht="13.8" x14ac:dyDescent="0.25">
      <c r="A33" s="374"/>
      <c r="B33" s="760"/>
      <c r="C33" s="761"/>
      <c r="D33" s="762"/>
      <c r="E33" s="375"/>
      <c r="F33" s="375"/>
      <c r="G33" s="375"/>
      <c r="H33" s="284" t="str">
        <f t="shared" si="0"/>
        <v/>
      </c>
      <c r="I33" s="373"/>
      <c r="J33" s="285" t="str">
        <f t="shared" si="1"/>
        <v/>
      </c>
      <c r="K33" s="285" t="str">
        <f t="shared" si="2"/>
        <v/>
      </c>
      <c r="L33" s="286" t="str">
        <f t="shared" si="3"/>
        <v/>
      </c>
      <c r="M33" s="286" t="str">
        <f t="shared" si="4"/>
        <v/>
      </c>
      <c r="N33" s="373"/>
      <c r="O33" s="387"/>
      <c r="P33" s="287" t="str">
        <f t="shared" si="5"/>
        <v/>
      </c>
      <c r="Q33" s="387"/>
      <c r="R33" s="387"/>
      <c r="S33" s="389"/>
    </row>
    <row r="34" spans="1:19" s="178" customFormat="1" ht="13.8" x14ac:dyDescent="0.25">
      <c r="A34" s="374"/>
      <c r="B34" s="760"/>
      <c r="C34" s="761"/>
      <c r="D34" s="762"/>
      <c r="E34" s="375"/>
      <c r="F34" s="375"/>
      <c r="G34" s="375"/>
      <c r="H34" s="284" t="str">
        <f t="shared" si="0"/>
        <v/>
      </c>
      <c r="I34" s="373"/>
      <c r="J34" s="285" t="str">
        <f t="shared" si="1"/>
        <v/>
      </c>
      <c r="K34" s="285" t="str">
        <f t="shared" si="2"/>
        <v/>
      </c>
      <c r="L34" s="286" t="str">
        <f t="shared" si="3"/>
        <v/>
      </c>
      <c r="M34" s="286" t="str">
        <f t="shared" si="4"/>
        <v/>
      </c>
      <c r="N34" s="373"/>
      <c r="O34" s="387"/>
      <c r="P34" s="287" t="str">
        <f t="shared" si="5"/>
        <v/>
      </c>
      <c r="Q34" s="387"/>
      <c r="R34" s="387"/>
      <c r="S34" s="389"/>
    </row>
    <row r="35" spans="1:19" s="178" customFormat="1" ht="13.8" x14ac:dyDescent="0.25">
      <c r="A35" s="374"/>
      <c r="B35" s="760"/>
      <c r="C35" s="761"/>
      <c r="D35" s="762"/>
      <c r="E35" s="375"/>
      <c r="F35" s="375"/>
      <c r="G35" s="375"/>
      <c r="H35" s="284" t="str">
        <f t="shared" si="0"/>
        <v/>
      </c>
      <c r="I35" s="373"/>
      <c r="J35" s="285" t="str">
        <f t="shared" si="1"/>
        <v/>
      </c>
      <c r="K35" s="285" t="str">
        <f t="shared" si="2"/>
        <v/>
      </c>
      <c r="L35" s="286" t="str">
        <f t="shared" si="3"/>
        <v/>
      </c>
      <c r="M35" s="286" t="str">
        <f t="shared" si="4"/>
        <v/>
      </c>
      <c r="N35" s="373"/>
      <c r="O35" s="387"/>
      <c r="P35" s="287" t="str">
        <f t="shared" si="5"/>
        <v/>
      </c>
      <c r="Q35" s="387"/>
      <c r="R35" s="387"/>
      <c r="S35" s="389"/>
    </row>
    <row r="36" spans="1:19" s="178" customFormat="1" ht="13.8" x14ac:dyDescent="0.25">
      <c r="A36" s="372"/>
      <c r="B36" s="760"/>
      <c r="C36" s="761"/>
      <c r="D36" s="762"/>
      <c r="E36" s="375"/>
      <c r="F36" s="375"/>
      <c r="G36" s="375"/>
      <c r="H36" s="284" t="str">
        <f t="shared" si="0"/>
        <v/>
      </c>
      <c r="I36" s="373"/>
      <c r="J36" s="285" t="str">
        <f t="shared" si="1"/>
        <v/>
      </c>
      <c r="K36" s="285" t="str">
        <f t="shared" si="2"/>
        <v/>
      </c>
      <c r="L36" s="286" t="str">
        <f t="shared" si="3"/>
        <v/>
      </c>
      <c r="M36" s="286" t="str">
        <f t="shared" si="4"/>
        <v/>
      </c>
      <c r="N36" s="373"/>
      <c r="O36" s="387"/>
      <c r="P36" s="287" t="str">
        <f t="shared" si="5"/>
        <v/>
      </c>
      <c r="Q36" s="387"/>
      <c r="R36" s="387"/>
      <c r="S36" s="389"/>
    </row>
    <row r="37" spans="1:19" s="178" customFormat="1" ht="13.8" x14ac:dyDescent="0.25">
      <c r="A37" s="376"/>
      <c r="B37" s="760"/>
      <c r="C37" s="761"/>
      <c r="D37" s="762"/>
      <c r="E37" s="377"/>
      <c r="F37" s="377"/>
      <c r="G37" s="377"/>
      <c r="H37" s="284" t="str">
        <f t="shared" si="0"/>
        <v/>
      </c>
      <c r="I37" s="373"/>
      <c r="J37" s="285" t="str">
        <f t="shared" si="1"/>
        <v/>
      </c>
      <c r="K37" s="285" t="str">
        <f t="shared" si="2"/>
        <v/>
      </c>
      <c r="L37" s="286" t="str">
        <f t="shared" si="3"/>
        <v/>
      </c>
      <c r="M37" s="286" t="str">
        <f t="shared" si="4"/>
        <v/>
      </c>
      <c r="N37" s="373"/>
      <c r="O37" s="387"/>
      <c r="P37" s="287" t="str">
        <f t="shared" si="5"/>
        <v/>
      </c>
      <c r="Q37" s="387"/>
      <c r="R37" s="387"/>
      <c r="S37" s="389"/>
    </row>
    <row r="38" spans="1:19" s="178" customFormat="1" ht="13.8" x14ac:dyDescent="0.25">
      <c r="A38" s="376"/>
      <c r="B38" s="760"/>
      <c r="C38" s="761"/>
      <c r="D38" s="762"/>
      <c r="E38" s="378"/>
      <c r="F38" s="378"/>
      <c r="G38" s="378"/>
      <c r="H38" s="284" t="str">
        <f t="shared" si="0"/>
        <v/>
      </c>
      <c r="I38" s="373"/>
      <c r="J38" s="285" t="str">
        <f t="shared" si="1"/>
        <v/>
      </c>
      <c r="K38" s="285" t="str">
        <f t="shared" si="2"/>
        <v/>
      </c>
      <c r="L38" s="286" t="str">
        <f t="shared" si="3"/>
        <v/>
      </c>
      <c r="M38" s="286" t="str">
        <f t="shared" si="4"/>
        <v/>
      </c>
      <c r="N38" s="373"/>
      <c r="O38" s="387"/>
      <c r="P38" s="287" t="str">
        <f t="shared" si="5"/>
        <v/>
      </c>
      <c r="Q38" s="387"/>
      <c r="R38" s="387"/>
      <c r="S38" s="389"/>
    </row>
    <row r="39" spans="1:19" s="178" customFormat="1" ht="13.8" x14ac:dyDescent="0.25">
      <c r="A39" s="376"/>
      <c r="B39" s="760"/>
      <c r="C39" s="761"/>
      <c r="D39" s="762"/>
      <c r="E39" s="378"/>
      <c r="F39" s="378"/>
      <c r="G39" s="378"/>
      <c r="H39" s="284" t="str">
        <f t="shared" si="0"/>
        <v/>
      </c>
      <c r="I39" s="373"/>
      <c r="J39" s="285" t="str">
        <f t="shared" si="1"/>
        <v/>
      </c>
      <c r="K39" s="285" t="str">
        <f t="shared" si="2"/>
        <v/>
      </c>
      <c r="L39" s="286" t="str">
        <f t="shared" si="3"/>
        <v/>
      </c>
      <c r="M39" s="286" t="str">
        <f t="shared" si="4"/>
        <v/>
      </c>
      <c r="N39" s="373"/>
      <c r="O39" s="387"/>
      <c r="P39" s="287" t="str">
        <f t="shared" si="5"/>
        <v/>
      </c>
      <c r="Q39" s="387"/>
      <c r="R39" s="387"/>
      <c r="S39" s="389"/>
    </row>
    <row r="40" spans="1:19" s="178" customFormat="1" ht="13.8" x14ac:dyDescent="0.25">
      <c r="A40" s="376"/>
      <c r="B40" s="760"/>
      <c r="C40" s="761"/>
      <c r="D40" s="762"/>
      <c r="E40" s="378"/>
      <c r="F40" s="378"/>
      <c r="G40" s="378"/>
      <c r="H40" s="284" t="str">
        <f t="shared" si="0"/>
        <v/>
      </c>
      <c r="I40" s="373"/>
      <c r="J40" s="285" t="str">
        <f t="shared" si="1"/>
        <v/>
      </c>
      <c r="K40" s="285" t="str">
        <f t="shared" si="2"/>
        <v/>
      </c>
      <c r="L40" s="286" t="str">
        <f t="shared" si="3"/>
        <v/>
      </c>
      <c r="M40" s="286" t="str">
        <f t="shared" si="4"/>
        <v/>
      </c>
      <c r="N40" s="373"/>
      <c r="O40" s="387"/>
      <c r="P40" s="287" t="str">
        <f t="shared" si="5"/>
        <v/>
      </c>
      <c r="Q40" s="387"/>
      <c r="R40" s="387"/>
      <c r="S40" s="389"/>
    </row>
    <row r="41" spans="1:19" s="178" customFormat="1" ht="13.8" x14ac:dyDescent="0.25">
      <c r="A41" s="374"/>
      <c r="B41" s="760"/>
      <c r="C41" s="761"/>
      <c r="D41" s="762"/>
      <c r="E41" s="375"/>
      <c r="F41" s="375"/>
      <c r="G41" s="375"/>
      <c r="H41" s="284" t="str">
        <f t="shared" si="0"/>
        <v/>
      </c>
      <c r="I41" s="373"/>
      <c r="J41" s="285" t="str">
        <f t="shared" si="1"/>
        <v/>
      </c>
      <c r="K41" s="285" t="str">
        <f t="shared" si="2"/>
        <v/>
      </c>
      <c r="L41" s="286" t="str">
        <f t="shared" si="3"/>
        <v/>
      </c>
      <c r="M41" s="286" t="str">
        <f t="shared" si="4"/>
        <v/>
      </c>
      <c r="N41" s="373"/>
      <c r="O41" s="387"/>
      <c r="P41" s="287" t="str">
        <f t="shared" si="5"/>
        <v/>
      </c>
      <c r="Q41" s="387"/>
      <c r="R41" s="387"/>
      <c r="S41" s="389"/>
    </row>
    <row r="42" spans="1:19" s="178" customFormat="1" ht="13.8" x14ac:dyDescent="0.25">
      <c r="A42" s="374"/>
      <c r="B42" s="760"/>
      <c r="C42" s="761"/>
      <c r="D42" s="762"/>
      <c r="E42" s="375"/>
      <c r="F42" s="375"/>
      <c r="G42" s="375"/>
      <c r="H42" s="284" t="str">
        <f t="shared" si="0"/>
        <v/>
      </c>
      <c r="I42" s="373"/>
      <c r="J42" s="285" t="str">
        <f t="shared" si="1"/>
        <v/>
      </c>
      <c r="K42" s="285" t="str">
        <f t="shared" si="2"/>
        <v/>
      </c>
      <c r="L42" s="286" t="str">
        <f t="shared" si="3"/>
        <v/>
      </c>
      <c r="M42" s="286" t="str">
        <f t="shared" si="4"/>
        <v/>
      </c>
      <c r="N42" s="373"/>
      <c r="O42" s="387"/>
      <c r="P42" s="287" t="str">
        <f t="shared" si="5"/>
        <v/>
      </c>
      <c r="Q42" s="387"/>
      <c r="R42" s="387"/>
      <c r="S42" s="389"/>
    </row>
    <row r="43" spans="1:19" s="178" customFormat="1" ht="13.8" x14ac:dyDescent="0.25">
      <c r="A43" s="374"/>
      <c r="B43" s="760"/>
      <c r="C43" s="761"/>
      <c r="D43" s="762"/>
      <c r="E43" s="375"/>
      <c r="F43" s="375"/>
      <c r="G43" s="375"/>
      <c r="H43" s="284" t="str">
        <f t="shared" si="0"/>
        <v/>
      </c>
      <c r="I43" s="373"/>
      <c r="J43" s="285" t="str">
        <f t="shared" si="1"/>
        <v/>
      </c>
      <c r="K43" s="285" t="str">
        <f t="shared" si="2"/>
        <v/>
      </c>
      <c r="L43" s="286" t="str">
        <f t="shared" si="3"/>
        <v/>
      </c>
      <c r="M43" s="286" t="str">
        <f t="shared" si="4"/>
        <v/>
      </c>
      <c r="N43" s="373"/>
      <c r="O43" s="387"/>
      <c r="P43" s="287" t="str">
        <f t="shared" si="5"/>
        <v/>
      </c>
      <c r="Q43" s="387"/>
      <c r="R43" s="387"/>
      <c r="S43" s="389"/>
    </row>
    <row r="44" spans="1:19" s="178" customFormat="1" ht="13.8" x14ac:dyDescent="0.25">
      <c r="A44" s="374"/>
      <c r="B44" s="760"/>
      <c r="C44" s="761"/>
      <c r="D44" s="762"/>
      <c r="E44" s="375"/>
      <c r="F44" s="375"/>
      <c r="G44" s="375"/>
      <c r="H44" s="284" t="str">
        <f t="shared" si="0"/>
        <v/>
      </c>
      <c r="I44" s="373"/>
      <c r="J44" s="285" t="str">
        <f t="shared" si="1"/>
        <v/>
      </c>
      <c r="K44" s="285" t="str">
        <f t="shared" si="2"/>
        <v/>
      </c>
      <c r="L44" s="286" t="str">
        <f t="shared" si="3"/>
        <v/>
      </c>
      <c r="M44" s="286" t="str">
        <f t="shared" si="4"/>
        <v/>
      </c>
      <c r="N44" s="373"/>
      <c r="O44" s="387"/>
      <c r="P44" s="287" t="str">
        <f t="shared" si="5"/>
        <v/>
      </c>
      <c r="Q44" s="387"/>
      <c r="R44" s="387"/>
      <c r="S44" s="389"/>
    </row>
    <row r="45" spans="1:19" s="178" customFormat="1" ht="13.8" x14ac:dyDescent="0.25">
      <c r="A45" s="372"/>
      <c r="B45" s="760"/>
      <c r="C45" s="761"/>
      <c r="D45" s="762"/>
      <c r="E45" s="375"/>
      <c r="F45" s="375"/>
      <c r="G45" s="375"/>
      <c r="H45" s="284" t="str">
        <f t="shared" si="0"/>
        <v/>
      </c>
      <c r="I45" s="373"/>
      <c r="J45" s="285" t="str">
        <f t="shared" si="1"/>
        <v/>
      </c>
      <c r="K45" s="285" t="str">
        <f t="shared" si="2"/>
        <v/>
      </c>
      <c r="L45" s="286" t="str">
        <f t="shared" si="3"/>
        <v/>
      </c>
      <c r="M45" s="286" t="str">
        <f t="shared" si="4"/>
        <v/>
      </c>
      <c r="N45" s="373"/>
      <c r="O45" s="387"/>
      <c r="P45" s="287" t="str">
        <f t="shared" si="5"/>
        <v/>
      </c>
      <c r="Q45" s="387"/>
      <c r="R45" s="387"/>
      <c r="S45" s="389"/>
    </row>
    <row r="46" spans="1:19" s="178" customFormat="1" ht="13.8" x14ac:dyDescent="0.25">
      <c r="A46" s="376"/>
      <c r="B46" s="760"/>
      <c r="C46" s="761"/>
      <c r="D46" s="762"/>
      <c r="E46" s="377"/>
      <c r="F46" s="377"/>
      <c r="G46" s="377"/>
      <c r="H46" s="284" t="str">
        <f t="shared" si="0"/>
        <v/>
      </c>
      <c r="I46" s="373"/>
      <c r="J46" s="285" t="str">
        <f t="shared" si="1"/>
        <v/>
      </c>
      <c r="K46" s="285" t="str">
        <f t="shared" si="2"/>
        <v/>
      </c>
      <c r="L46" s="286" t="str">
        <f t="shared" si="3"/>
        <v/>
      </c>
      <c r="M46" s="286" t="str">
        <f t="shared" si="4"/>
        <v/>
      </c>
      <c r="N46" s="373"/>
      <c r="O46" s="387"/>
      <c r="P46" s="287" t="str">
        <f t="shared" si="5"/>
        <v/>
      </c>
      <c r="Q46" s="387"/>
      <c r="R46" s="387"/>
      <c r="S46" s="389"/>
    </row>
    <row r="47" spans="1:19" s="178" customFormat="1" ht="13.8" x14ac:dyDescent="0.25">
      <c r="A47" s="376"/>
      <c r="B47" s="760"/>
      <c r="C47" s="761"/>
      <c r="D47" s="762"/>
      <c r="E47" s="378"/>
      <c r="F47" s="378"/>
      <c r="G47" s="378"/>
      <c r="H47" s="284" t="str">
        <f t="shared" si="0"/>
        <v/>
      </c>
      <c r="I47" s="373"/>
      <c r="J47" s="285" t="str">
        <f t="shared" si="1"/>
        <v/>
      </c>
      <c r="K47" s="285" t="str">
        <f t="shared" si="2"/>
        <v/>
      </c>
      <c r="L47" s="286" t="str">
        <f t="shared" si="3"/>
        <v/>
      </c>
      <c r="M47" s="286" t="str">
        <f t="shared" si="4"/>
        <v/>
      </c>
      <c r="N47" s="373"/>
      <c r="O47" s="387"/>
      <c r="P47" s="287" t="str">
        <f t="shared" si="5"/>
        <v/>
      </c>
      <c r="Q47" s="387"/>
      <c r="R47" s="387"/>
      <c r="S47" s="389"/>
    </row>
    <row r="48" spans="1:19" s="178" customFormat="1" ht="13.8" x14ac:dyDescent="0.25">
      <c r="A48" s="376"/>
      <c r="B48" s="760"/>
      <c r="C48" s="761"/>
      <c r="D48" s="762"/>
      <c r="E48" s="378"/>
      <c r="F48" s="378"/>
      <c r="G48" s="378"/>
      <c r="H48" s="284" t="str">
        <f t="shared" si="0"/>
        <v/>
      </c>
      <c r="I48" s="373"/>
      <c r="J48" s="285" t="str">
        <f t="shared" si="1"/>
        <v/>
      </c>
      <c r="K48" s="285" t="str">
        <f t="shared" si="2"/>
        <v/>
      </c>
      <c r="L48" s="286" t="str">
        <f t="shared" si="3"/>
        <v/>
      </c>
      <c r="M48" s="286" t="str">
        <f t="shared" si="4"/>
        <v/>
      </c>
      <c r="N48" s="373"/>
      <c r="O48" s="387"/>
      <c r="P48" s="287" t="str">
        <f t="shared" si="5"/>
        <v/>
      </c>
      <c r="Q48" s="387"/>
      <c r="R48" s="387"/>
      <c r="S48" s="389"/>
    </row>
    <row r="49" spans="1:20" s="178" customFormat="1" ht="13.8" x14ac:dyDescent="0.25">
      <c r="A49" s="376"/>
      <c r="B49" s="760"/>
      <c r="C49" s="761"/>
      <c r="D49" s="762"/>
      <c r="E49" s="378"/>
      <c r="F49" s="378"/>
      <c r="G49" s="378"/>
      <c r="H49" s="284" t="str">
        <f t="shared" si="0"/>
        <v/>
      </c>
      <c r="I49" s="373"/>
      <c r="J49" s="285" t="str">
        <f t="shared" si="1"/>
        <v/>
      </c>
      <c r="K49" s="285" t="str">
        <f t="shared" si="2"/>
        <v/>
      </c>
      <c r="L49" s="286" t="str">
        <f t="shared" si="3"/>
        <v/>
      </c>
      <c r="M49" s="286" t="str">
        <f t="shared" si="4"/>
        <v/>
      </c>
      <c r="N49" s="373"/>
      <c r="O49" s="387"/>
      <c r="P49" s="287" t="str">
        <f t="shared" si="5"/>
        <v/>
      </c>
      <c r="Q49" s="387"/>
      <c r="R49" s="387"/>
      <c r="S49" s="389"/>
    </row>
    <row r="50" spans="1:20" s="178" customFormat="1" ht="13.8" x14ac:dyDescent="0.25">
      <c r="A50" s="374"/>
      <c r="B50" s="761"/>
      <c r="C50" s="761"/>
      <c r="D50" s="761"/>
      <c r="E50" s="375"/>
      <c r="F50" s="375"/>
      <c r="G50" s="375"/>
      <c r="H50" s="284" t="str">
        <f t="shared" si="0"/>
        <v/>
      </c>
      <c r="I50" s="373"/>
      <c r="J50" s="285" t="str">
        <f t="shared" si="1"/>
        <v/>
      </c>
      <c r="K50" s="285" t="str">
        <f t="shared" si="2"/>
        <v/>
      </c>
      <c r="L50" s="286" t="str">
        <f t="shared" si="3"/>
        <v/>
      </c>
      <c r="M50" s="286" t="str">
        <f t="shared" si="4"/>
        <v/>
      </c>
      <c r="N50" s="373"/>
      <c r="O50" s="387"/>
      <c r="P50" s="287" t="str">
        <f t="shared" si="5"/>
        <v/>
      </c>
      <c r="Q50" s="387"/>
      <c r="R50" s="387"/>
      <c r="S50" s="389"/>
    </row>
    <row r="51" spans="1:20" s="178" customFormat="1" ht="14.4" thickBot="1" x14ac:dyDescent="0.3">
      <c r="A51" s="379"/>
      <c r="B51" s="766"/>
      <c r="C51" s="766"/>
      <c r="D51" s="767"/>
      <c r="E51" s="380"/>
      <c r="F51" s="380"/>
      <c r="G51" s="380"/>
      <c r="H51" s="288" t="str">
        <f t="shared" si="0"/>
        <v/>
      </c>
      <c r="I51" s="380"/>
      <c r="J51" s="289" t="str">
        <f t="shared" si="1"/>
        <v/>
      </c>
      <c r="K51" s="289" t="str">
        <f t="shared" si="2"/>
        <v/>
      </c>
      <c r="L51" s="290" t="str">
        <f t="shared" si="3"/>
        <v/>
      </c>
      <c r="M51" s="290" t="str">
        <f t="shared" si="4"/>
        <v/>
      </c>
      <c r="N51" s="380"/>
      <c r="O51" s="388"/>
      <c r="P51" s="291" t="str">
        <f t="shared" si="5"/>
        <v/>
      </c>
      <c r="Q51" s="388"/>
      <c r="R51" s="388"/>
      <c r="S51" s="390"/>
    </row>
    <row r="52" spans="1:20" s="297" customFormat="1" ht="16.5" customHeight="1" thickTop="1" thickBot="1" x14ac:dyDescent="0.3">
      <c r="A52" s="763" t="s">
        <v>23</v>
      </c>
      <c r="B52" s="764"/>
      <c r="C52" s="764"/>
      <c r="D52" s="765"/>
      <c r="E52" s="292">
        <f>SUM(E14:E51)</f>
        <v>0</v>
      </c>
      <c r="F52" s="292">
        <f>SUM(F14:F51)</f>
        <v>0</v>
      </c>
      <c r="G52" s="292">
        <f>SUM(G14:G51)</f>
        <v>0</v>
      </c>
      <c r="H52" s="292">
        <f>SUM(H14:H51)</f>
        <v>0</v>
      </c>
      <c r="I52" s="292">
        <f>SUM(I14:I51)</f>
        <v>0</v>
      </c>
      <c r="J52" s="293"/>
      <c r="K52" s="294"/>
      <c r="L52" s="292">
        <f>SUM(L14:L51)</f>
        <v>0</v>
      </c>
      <c r="M52" s="292">
        <f>SUM(M14:M51)</f>
        <v>0</v>
      </c>
      <c r="N52" s="293"/>
      <c r="O52" s="294"/>
      <c r="P52" s="294"/>
      <c r="Q52" s="294"/>
      <c r="R52" s="294"/>
      <c r="S52" s="295"/>
      <c r="T52" s="296"/>
    </row>
    <row r="53" spans="1:20" x14ac:dyDescent="0.25">
      <c r="A53" s="136"/>
      <c r="B53" s="136"/>
      <c r="C53" s="136"/>
      <c r="D53" s="136"/>
      <c r="E53" s="298"/>
      <c r="K53" s="133"/>
    </row>
    <row r="54" spans="1:20" x14ac:dyDescent="0.25">
      <c r="A54" s="300"/>
      <c r="B54" s="301"/>
      <c r="C54" s="301"/>
      <c r="D54" s="301"/>
      <c r="E54" s="298"/>
    </row>
    <row r="55" spans="1:20" s="87" customFormat="1" x14ac:dyDescent="0.25">
      <c r="A55" s="302"/>
      <c r="B55" s="302" t="s">
        <v>13</v>
      </c>
      <c r="C55" s="302"/>
      <c r="D55" s="302"/>
      <c r="E55" s="303"/>
      <c r="F55" s="304"/>
      <c r="G55" s="148"/>
      <c r="H55" s="148"/>
      <c r="I55" s="304"/>
      <c r="L55" s="304"/>
      <c r="M55" s="304"/>
      <c r="N55" s="304"/>
    </row>
    <row r="56" spans="1:20" s="87" customFormat="1" x14ac:dyDescent="0.25">
      <c r="B56" s="305"/>
      <c r="C56" s="305"/>
      <c r="D56" s="305"/>
      <c r="E56" s="306"/>
      <c r="F56" s="304"/>
      <c r="G56" s="148"/>
      <c r="H56" s="144"/>
      <c r="I56" s="144"/>
      <c r="J56" s="307"/>
      <c r="K56" s="209"/>
      <c r="L56" s="304"/>
      <c r="M56" s="304"/>
      <c r="N56" s="304"/>
    </row>
    <row r="57" spans="1:20" s="87" customFormat="1" x14ac:dyDescent="0.25">
      <c r="A57" s="308"/>
      <c r="B57" s="308"/>
      <c r="C57" s="308"/>
      <c r="D57" s="308"/>
      <c r="E57" s="298"/>
      <c r="F57" s="304"/>
      <c r="G57" s="304"/>
      <c r="H57" s="304"/>
      <c r="I57" s="304"/>
      <c r="L57" s="304"/>
      <c r="M57" s="304"/>
      <c r="N57" s="304"/>
    </row>
    <row r="58" spans="1:20" s="87" customFormat="1" x14ac:dyDescent="0.25">
      <c r="A58" s="308"/>
      <c r="B58" s="308"/>
      <c r="C58" s="308"/>
      <c r="D58" s="308"/>
      <c r="E58" s="298"/>
      <c r="F58" s="304"/>
      <c r="G58" s="304"/>
      <c r="H58" s="304"/>
      <c r="I58" s="304"/>
      <c r="J58" s="309"/>
      <c r="K58" s="309"/>
      <c r="L58" s="310"/>
      <c r="M58" s="310"/>
      <c r="N58" s="310"/>
      <c r="O58" s="309"/>
      <c r="P58" s="309"/>
      <c r="Q58" s="309"/>
      <c r="R58" s="309"/>
      <c r="S58" s="309"/>
    </row>
    <row r="59" spans="1:20" x14ac:dyDescent="0.25">
      <c r="A59" s="308"/>
      <c r="B59" s="308"/>
      <c r="C59" s="308"/>
      <c r="D59" s="308"/>
      <c r="E59" s="298"/>
    </row>
    <row r="60" spans="1:20" x14ac:dyDescent="0.25">
      <c r="A60" s="308"/>
      <c r="B60" s="308"/>
      <c r="C60" s="308"/>
      <c r="D60" s="308"/>
      <c r="E60" s="298"/>
    </row>
    <row r="61" spans="1:20" s="87" customFormat="1" x14ac:dyDescent="0.25">
      <c r="A61" s="311"/>
      <c r="B61" s="311"/>
      <c r="C61" s="311"/>
      <c r="D61" s="312"/>
      <c r="E61" s="313"/>
      <c r="F61" s="314"/>
      <c r="G61" s="304"/>
      <c r="H61" s="304"/>
      <c r="I61" s="304"/>
      <c r="L61" s="304"/>
      <c r="M61" s="304"/>
      <c r="N61" s="304"/>
    </row>
    <row r="62" spans="1:20" s="87" customFormat="1" x14ac:dyDescent="0.25">
      <c r="B62" s="315"/>
      <c r="C62" s="128"/>
      <c r="D62" s="307"/>
      <c r="E62" s="144"/>
      <c r="F62" s="304"/>
      <c r="G62" s="304"/>
      <c r="H62" s="304"/>
      <c r="I62" s="304"/>
      <c r="L62" s="304"/>
      <c r="M62" s="304"/>
      <c r="N62" s="304"/>
    </row>
    <row r="63" spans="1:20" s="87" customFormat="1" x14ac:dyDescent="0.25">
      <c r="B63" s="315"/>
      <c r="C63" s="128"/>
      <c r="D63" s="307"/>
      <c r="E63" s="144"/>
      <c r="F63" s="304"/>
      <c r="G63" s="304"/>
      <c r="H63" s="304"/>
      <c r="I63" s="304"/>
      <c r="L63" s="304"/>
      <c r="M63" s="304"/>
      <c r="N63" s="304"/>
    </row>
    <row r="64" spans="1:20" s="87" customFormat="1" x14ac:dyDescent="0.25">
      <c r="B64" s="307"/>
      <c r="C64" s="128"/>
      <c r="D64" s="307"/>
      <c r="E64" s="144"/>
      <c r="F64" s="316"/>
      <c r="G64" s="304"/>
      <c r="H64" s="304"/>
      <c r="I64" s="304"/>
      <c r="L64" s="304"/>
      <c r="M64" s="304"/>
      <c r="N64" s="304"/>
    </row>
    <row r="65" spans="1:14" s="87" customFormat="1" x14ac:dyDescent="0.25">
      <c r="A65" s="302"/>
      <c r="B65" s="128"/>
      <c r="C65" s="311"/>
      <c r="D65" s="311"/>
      <c r="E65" s="304"/>
      <c r="F65" s="304"/>
      <c r="G65" s="304"/>
      <c r="H65" s="304"/>
      <c r="I65" s="304"/>
      <c r="L65" s="304"/>
      <c r="M65" s="304"/>
      <c r="N65" s="304"/>
    </row>
    <row r="66" spans="1:14" s="87" customFormat="1" x14ac:dyDescent="0.25">
      <c r="A66" s="128"/>
      <c r="B66" s="128"/>
      <c r="C66" s="311"/>
      <c r="D66" s="311"/>
      <c r="E66" s="304"/>
      <c r="F66" s="304"/>
      <c r="G66" s="304"/>
      <c r="H66" s="304"/>
      <c r="I66" s="304"/>
      <c r="L66" s="304"/>
      <c r="M66" s="304"/>
      <c r="N66" s="304"/>
    </row>
    <row r="67" spans="1:14" s="87" customFormat="1" x14ac:dyDescent="0.25">
      <c r="C67" s="311"/>
      <c r="E67" s="304"/>
      <c r="F67" s="304"/>
      <c r="G67" s="304"/>
      <c r="H67" s="304"/>
      <c r="I67" s="304"/>
      <c r="L67" s="304"/>
      <c r="M67" s="304"/>
      <c r="N67" s="304"/>
    </row>
    <row r="68" spans="1:14" s="87" customFormat="1" x14ac:dyDescent="0.25">
      <c r="A68" s="317"/>
      <c r="B68" s="318"/>
      <c r="C68" s="318"/>
      <c r="D68" s="318"/>
      <c r="E68" s="319"/>
      <c r="F68" s="320"/>
      <c r="G68" s="320"/>
      <c r="H68" s="304"/>
      <c r="I68" s="304"/>
      <c r="L68" s="304"/>
      <c r="M68" s="304"/>
      <c r="N68" s="304"/>
    </row>
    <row r="69" spans="1:14" s="87" customFormat="1" x14ac:dyDescent="0.25">
      <c r="A69" s="321"/>
      <c r="B69" s="322"/>
      <c r="C69" s="322"/>
      <c r="D69" s="322"/>
      <c r="E69" s="323"/>
      <c r="F69" s="324"/>
      <c r="G69" s="324"/>
      <c r="H69" s="304"/>
      <c r="I69" s="304"/>
      <c r="L69" s="304"/>
      <c r="M69" s="304"/>
      <c r="N69" s="304"/>
    </row>
    <row r="70" spans="1:14" s="87" customFormat="1" x14ac:dyDescent="0.25">
      <c r="A70" s="321"/>
      <c r="B70" s="322"/>
      <c r="C70" s="322"/>
      <c r="D70" s="322"/>
      <c r="E70" s="323"/>
      <c r="F70" s="324"/>
      <c r="G70" s="324"/>
      <c r="H70" s="304"/>
      <c r="I70" s="304"/>
      <c r="L70" s="304"/>
      <c r="M70" s="304"/>
      <c r="N70" s="304"/>
    </row>
    <row r="71" spans="1:14" s="87" customFormat="1" x14ac:dyDescent="0.25">
      <c r="A71" s="321"/>
      <c r="B71" s="322"/>
      <c r="C71" s="322"/>
      <c r="D71" s="322"/>
      <c r="E71" s="323"/>
      <c r="F71" s="324"/>
      <c r="G71" s="324"/>
      <c r="H71" s="304"/>
      <c r="I71" s="304"/>
      <c r="L71" s="304"/>
      <c r="M71" s="304"/>
      <c r="N71" s="304"/>
    </row>
    <row r="72" spans="1:14" s="87" customFormat="1" x14ac:dyDescent="0.25">
      <c r="A72" s="321"/>
      <c r="B72" s="325"/>
      <c r="C72" s="325"/>
      <c r="D72" s="325"/>
      <c r="E72" s="323"/>
      <c r="F72" s="324"/>
      <c r="G72" s="324"/>
      <c r="H72" s="304"/>
      <c r="I72" s="304"/>
      <c r="L72" s="304"/>
      <c r="M72" s="304"/>
      <c r="N72" s="304"/>
    </row>
    <row r="73" spans="1:14" s="87" customFormat="1" x14ac:dyDescent="0.25">
      <c r="A73" s="321"/>
      <c r="B73" s="325"/>
      <c r="C73" s="325"/>
      <c r="D73" s="325"/>
      <c r="E73" s="304"/>
      <c r="F73" s="304"/>
      <c r="G73" s="304"/>
      <c r="H73" s="304"/>
      <c r="I73" s="304"/>
      <c r="L73" s="304"/>
      <c r="M73" s="304"/>
      <c r="N73" s="304"/>
    </row>
  </sheetData>
  <sheetProtection password="8E70" sheet="1"/>
  <customSheetViews>
    <customSheetView guid="{1BF416DB-7897-4658-8DE8-81D4B574EE47}" scale="70" showPageBreaks="1" printArea="1" showRuler="0">
      <selection activeCell="R44" sqref="R44"/>
      <pageMargins left="0.2" right="0.2" top="0.25" bottom="0.21" header="0.5" footer="0.25"/>
      <printOptions horizontalCentered="1" verticalCentered="1"/>
      <pageSetup paperSize="5" scale="56" orientation="landscape" r:id="rId1"/>
      <headerFooter alignWithMargins="0">
        <oddFooter>&amp;C&amp;F  (&amp;A)  &amp;D  &amp;T</oddFooter>
      </headerFooter>
    </customSheetView>
    <customSheetView guid="{6B8BB85A-CDE2-45AD-B578-6A613C1EA15E}" scale="75" showPageBreaks="1" printArea="1" showRuler="0" topLeftCell="E2">
      <selection activeCell="L2" sqref="L2"/>
      <pageMargins left="0.2" right="0.2" top="0.25" bottom="0.21" header="0.5" footer="0.25"/>
      <printOptions horizontalCentered="1" verticalCentered="1"/>
      <pageSetup paperSize="5" scale="56" orientation="landscape" r:id="rId2"/>
      <headerFooter alignWithMargins="0">
        <oddFooter>&amp;C&amp;F  (&amp;A)  &amp;D  &amp;T</oddFooter>
      </headerFooter>
    </customSheetView>
  </customSheetViews>
  <mergeCells count="45">
    <mergeCell ref="B19:D19"/>
    <mergeCell ref="B20:D20"/>
    <mergeCell ref="B21:D21"/>
    <mergeCell ref="B22:D22"/>
    <mergeCell ref="B26:D26"/>
    <mergeCell ref="B27:D27"/>
    <mergeCell ref="B24:D24"/>
    <mergeCell ref="B25:D25"/>
    <mergeCell ref="B23:D23"/>
    <mergeCell ref="B33:D33"/>
    <mergeCell ref="B29:D29"/>
    <mergeCell ref="B30:D30"/>
    <mergeCell ref="B31:D31"/>
    <mergeCell ref="B28:D28"/>
    <mergeCell ref="A52:D52"/>
    <mergeCell ref="B38:D38"/>
    <mergeCell ref="B39:D39"/>
    <mergeCell ref="B40:D40"/>
    <mergeCell ref="B48:D48"/>
    <mergeCell ref="B49:D49"/>
    <mergeCell ref="B44:D44"/>
    <mergeCell ref="B45:D45"/>
    <mergeCell ref="B46:D46"/>
    <mergeCell ref="B47:D47"/>
    <mergeCell ref="B50:D50"/>
    <mergeCell ref="B51:D51"/>
    <mergeCell ref="B42:D42"/>
    <mergeCell ref="B43:D43"/>
    <mergeCell ref="B41:D41"/>
    <mergeCell ref="B37:D37"/>
    <mergeCell ref="B35:D35"/>
    <mergeCell ref="B36:D36"/>
    <mergeCell ref="B34:D34"/>
    <mergeCell ref="B32:D32"/>
    <mergeCell ref="B18:D18"/>
    <mergeCell ref="B13:D13"/>
    <mergeCell ref="B2:J2"/>
    <mergeCell ref="B5:C5"/>
    <mergeCell ref="B6:C6"/>
    <mergeCell ref="A10:D10"/>
    <mergeCell ref="A9:D9"/>
    <mergeCell ref="B14:D14"/>
    <mergeCell ref="B15:D15"/>
    <mergeCell ref="B16:D16"/>
    <mergeCell ref="B17:D17"/>
  </mergeCells>
  <phoneticPr fontId="0" type="noConversion"/>
  <dataValidations count="2">
    <dataValidation type="list" allowBlank="1" sqref="O14:O51 Q14:R51">
      <formula1>"YES,NO"</formula1>
    </dataValidation>
    <dataValidation type="list" allowBlank="1" showInputMessage="1" showErrorMessage="1" sqref="G11">
      <formula1>"YES,NO"</formula1>
    </dataValidation>
  </dataValidations>
  <printOptions horizontalCentered="1" verticalCentered="1"/>
  <pageMargins left="0.2" right="0.2" top="0.25" bottom="0.21" header="0.5" footer="0.18"/>
  <pageSetup paperSize="3" scale="64" orientation="landscape" r:id="rId3"/>
  <headerFooter alignWithMargins="0">
    <oddFooter>&amp;L&amp;F&amp;R&amp;D    &amp;T    Version 5.0</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Z73"/>
  <sheetViews>
    <sheetView zoomScale="85" zoomScaleNormal="85" workbookViewId="0">
      <selection activeCell="F11" sqref="F11"/>
    </sheetView>
  </sheetViews>
  <sheetFormatPr defaultColWidth="9.109375" defaultRowHeight="13.2" x14ac:dyDescent="0.25"/>
  <cols>
    <col min="1" max="1" width="23.5546875" style="124" customWidth="1"/>
    <col min="2" max="2" width="27.44140625" style="124" customWidth="1"/>
    <col min="3" max="3" width="19.5546875" style="124" customWidth="1"/>
    <col min="4" max="4" width="9.44140625" style="124" customWidth="1"/>
    <col min="5" max="5" width="12" style="299" customWidth="1"/>
    <col min="6" max="6" width="12.5546875" style="299" customWidth="1"/>
    <col min="7" max="7" width="12.33203125" style="299" customWidth="1"/>
    <col min="8" max="8" width="12.6640625" style="299" customWidth="1"/>
    <col min="9" max="9" width="12.33203125" style="299" customWidth="1"/>
    <col min="10" max="10" width="12.88671875" style="124" customWidth="1"/>
    <col min="11" max="11" width="20.44140625" style="124" customWidth="1"/>
    <col min="12" max="12" width="20.33203125" style="299" customWidth="1"/>
    <col min="13" max="13" width="20.6640625" style="299" customWidth="1"/>
    <col min="14" max="14" width="21.44140625" style="299" customWidth="1"/>
    <col min="15" max="15" width="17.6640625" style="299" customWidth="1"/>
    <col min="16" max="16" width="16.44140625" style="124" customWidth="1"/>
    <col min="17" max="17" width="17.88671875" style="124" customWidth="1"/>
    <col min="18" max="18" width="47.109375" style="124" customWidth="1"/>
    <col min="19" max="16384" width="9.109375" style="124"/>
  </cols>
  <sheetData>
    <row r="1" spans="1:208" s="123" customFormat="1" x14ac:dyDescent="0.25">
      <c r="A1" s="120"/>
      <c r="B1" s="121"/>
      <c r="C1" s="121"/>
      <c r="D1" s="121"/>
      <c r="E1" s="263"/>
      <c r="F1" s="263"/>
      <c r="G1" s="263"/>
      <c r="H1" s="263"/>
      <c r="I1" s="263"/>
      <c r="J1" s="121"/>
      <c r="K1" s="121"/>
      <c r="L1" s="263"/>
      <c r="M1" s="263"/>
      <c r="N1" s="263"/>
      <c r="O1" s="263"/>
      <c r="P1" s="121"/>
      <c r="Q1" s="121"/>
      <c r="R1" s="122"/>
    </row>
    <row r="2" spans="1:208" x14ac:dyDescent="0.25">
      <c r="A2" s="7" t="s">
        <v>44</v>
      </c>
      <c r="B2" s="752" t="str">
        <f>IF('Step1 through Step 4'!B2:G2="","",'Step1 through Step 4'!B2:G2)</f>
        <v/>
      </c>
      <c r="C2" s="736"/>
      <c r="D2" s="736"/>
      <c r="E2" s="736"/>
      <c r="F2" s="736"/>
      <c r="G2" s="736"/>
      <c r="H2" s="736"/>
      <c r="I2" s="768"/>
      <c r="J2" s="768"/>
      <c r="K2" s="87"/>
      <c r="L2" s="264"/>
      <c r="M2" s="264"/>
      <c r="N2" s="264"/>
      <c r="O2" s="135"/>
      <c r="P2" s="135"/>
      <c r="Q2" s="135"/>
      <c r="R2" s="138"/>
    </row>
    <row r="3" spans="1:208" x14ac:dyDescent="0.25">
      <c r="A3" s="7" t="s">
        <v>53</v>
      </c>
      <c r="B3" s="83" t="str">
        <f>IF('Step1 through Step 4'!B3="","",'Step1 through Step 4'!B3)</f>
        <v/>
      </c>
      <c r="C3" s="187"/>
      <c r="D3" s="187"/>
      <c r="E3" s="187"/>
      <c r="F3" s="187"/>
      <c r="G3" s="187"/>
      <c r="H3" s="187"/>
      <c r="I3" s="188"/>
      <c r="J3" s="188"/>
      <c r="K3" s="87"/>
      <c r="L3" s="264"/>
      <c r="M3" s="264"/>
      <c r="N3" s="264"/>
      <c r="O3" s="135"/>
      <c r="P3" s="135"/>
      <c r="Q3" s="135"/>
      <c r="R3" s="138"/>
    </row>
    <row r="4" spans="1:208" x14ac:dyDescent="0.25">
      <c r="A4" s="265" t="s">
        <v>32</v>
      </c>
      <c r="B4" s="83" t="str">
        <f>IF('Step1 through Step 4'!B4="","",'Step1 through Step 4'!B4)</f>
        <v/>
      </c>
      <c r="C4" s="126"/>
      <c r="D4" s="126"/>
      <c r="E4" s="126"/>
      <c r="F4" s="126"/>
      <c r="G4" s="126"/>
      <c r="H4" s="126"/>
      <c r="I4" s="126"/>
      <c r="J4" s="326"/>
      <c r="K4" s="87"/>
      <c r="L4" s="264"/>
      <c r="M4" s="264"/>
      <c r="N4" s="264"/>
      <c r="O4" s="135"/>
      <c r="P4" s="135"/>
      <c r="Q4" s="135"/>
      <c r="R4" s="138"/>
    </row>
    <row r="5" spans="1:208" ht="25.5" customHeight="1" x14ac:dyDescent="0.25">
      <c r="A5" s="267" t="s">
        <v>46</v>
      </c>
      <c r="B5" s="745" t="str">
        <f>IF('Step1 through Step 4'!B5="","",'Step1 through Step 4'!B5)</f>
        <v/>
      </c>
      <c r="C5" s="772"/>
      <c r="D5" s="126"/>
      <c r="E5" s="126"/>
      <c r="F5" s="126"/>
      <c r="G5" s="126"/>
      <c r="H5" s="126"/>
      <c r="I5" s="126"/>
      <c r="J5" s="326"/>
      <c r="K5" s="87"/>
      <c r="L5" s="264"/>
      <c r="M5" s="264"/>
      <c r="N5" s="264"/>
      <c r="O5" s="135"/>
      <c r="P5" s="135"/>
      <c r="Q5" s="135"/>
      <c r="R5" s="138"/>
    </row>
    <row r="6" spans="1:208" x14ac:dyDescent="0.25">
      <c r="A6" s="267" t="s">
        <v>55</v>
      </c>
      <c r="B6" s="753" t="str">
        <f>IF('Step1 through Step 4'!B6="","",'Step1 through Step 4'!B6)</f>
        <v/>
      </c>
      <c r="C6" s="754"/>
      <c r="D6" s="126"/>
      <c r="E6" s="126"/>
      <c r="F6" s="126"/>
      <c r="G6" s="126"/>
      <c r="H6" s="126"/>
      <c r="I6" s="126"/>
      <c r="J6" s="326"/>
      <c r="K6" s="87"/>
      <c r="L6" s="264"/>
      <c r="M6" s="264"/>
      <c r="N6" s="264"/>
      <c r="O6" s="135"/>
      <c r="P6" s="135"/>
      <c r="Q6" s="135"/>
      <c r="R6" s="138"/>
    </row>
    <row r="7" spans="1:208" x14ac:dyDescent="0.25">
      <c r="A7" s="268" t="s">
        <v>56</v>
      </c>
      <c r="B7" s="184" t="str">
        <f>IF('Step1 through Step 4'!B7="","",'Step1 through Step 4'!B7)</f>
        <v/>
      </c>
      <c r="C7" s="126"/>
      <c r="D7" s="126"/>
      <c r="E7" s="126"/>
      <c r="F7" s="126"/>
      <c r="G7" s="126"/>
      <c r="H7" s="126"/>
      <c r="I7" s="126"/>
      <c r="J7" s="326"/>
      <c r="K7" s="87"/>
      <c r="L7" s="264"/>
      <c r="M7" s="264"/>
      <c r="N7" s="264"/>
      <c r="O7" s="135"/>
      <c r="P7" s="135"/>
      <c r="Q7" s="135"/>
      <c r="R7" s="138"/>
    </row>
    <row r="8" spans="1:208" ht="13.8" thickBot="1" x14ac:dyDescent="0.3">
      <c r="A8" s="346" t="s">
        <v>105</v>
      </c>
      <c r="B8" s="347" t="str">
        <f>IF('Step1 through Step 4'!B8="","",'Step1 through Step 4'!B8)</f>
        <v/>
      </c>
      <c r="C8" s="270"/>
      <c r="D8" s="270"/>
      <c r="E8" s="271"/>
      <c r="F8" s="271"/>
      <c r="G8" s="271"/>
      <c r="H8" s="271"/>
      <c r="I8" s="271"/>
      <c r="J8" s="270"/>
      <c r="K8" s="270"/>
      <c r="L8" s="271"/>
      <c r="M8" s="271"/>
      <c r="N8" s="271"/>
      <c r="O8" s="271"/>
      <c r="P8" s="270"/>
      <c r="Q8" s="270"/>
      <c r="R8" s="164"/>
    </row>
    <row r="9" spans="1:208" x14ac:dyDescent="0.25">
      <c r="A9" s="459" t="s">
        <v>116</v>
      </c>
      <c r="B9" s="468"/>
      <c r="C9" s="468"/>
      <c r="D9" s="468"/>
      <c r="E9" s="469"/>
      <c r="F9" s="468"/>
      <c r="G9" s="133"/>
      <c r="H9" s="133"/>
      <c r="I9" s="470"/>
      <c r="J9" s="133"/>
      <c r="K9" s="133"/>
      <c r="L9" s="334"/>
      <c r="M9" s="334"/>
      <c r="N9" s="334"/>
      <c r="O9" s="334"/>
      <c r="P9" s="133"/>
      <c r="Q9" s="133"/>
      <c r="R9" s="134"/>
    </row>
    <row r="10" spans="1:208" x14ac:dyDescent="0.25">
      <c r="A10" s="265"/>
      <c r="B10" s="462"/>
      <c r="C10" s="462"/>
      <c r="D10" s="462"/>
      <c r="E10" s="265" t="s">
        <v>192</v>
      </c>
      <c r="F10" s="460" t="str">
        <f>IF('Step1 through Step 4'!E41="","",IF(OR('Step1 through Step 4'!E41="YES",'Step1 through Step 4'!E42="YES"),"YES","NO"))</f>
        <v/>
      </c>
      <c r="G10" s="463"/>
      <c r="H10" s="87"/>
      <c r="I10" s="464"/>
      <c r="J10" s="136" t="s">
        <v>97</v>
      </c>
      <c r="K10" s="222" t="str">
        <f>IF('Step1 through Step 4'!B10="","",'Step1 through Step 4'!B10)</f>
        <v/>
      </c>
      <c r="L10" s="136"/>
      <c r="M10" s="223"/>
      <c r="N10" s="371"/>
      <c r="O10" s="371" t="s">
        <v>109</v>
      </c>
      <c r="P10" s="391" t="str">
        <f>'Step 7 RT'!R10</f>
        <v/>
      </c>
      <c r="Q10" s="371"/>
      <c r="R10" s="138"/>
    </row>
    <row r="11" spans="1:208" x14ac:dyDescent="0.25">
      <c r="A11" s="160"/>
      <c r="B11" s="135"/>
      <c r="C11" s="135"/>
      <c r="D11" s="135"/>
      <c r="E11" s="393" t="s">
        <v>179</v>
      </c>
      <c r="F11" s="564"/>
      <c r="G11" s="594" t="str">
        <f>IF(F11="","&lt;---Choose YES or NO","")</f>
        <v>&lt;---Choose YES or NO</v>
      </c>
      <c r="H11" s="264"/>
      <c r="I11" s="264"/>
      <c r="J11" s="298"/>
      <c r="K11" s="298"/>
      <c r="L11" s="298"/>
      <c r="M11" s="298"/>
      <c r="N11" s="298"/>
      <c r="O11" s="298"/>
      <c r="P11" s="298"/>
      <c r="Q11" s="298"/>
      <c r="R11" s="138"/>
    </row>
    <row r="12" spans="1:208" ht="13.8" thickBot="1" x14ac:dyDescent="0.3">
      <c r="A12" s="461"/>
      <c r="B12" s="270"/>
      <c r="C12" s="270"/>
      <c r="D12" s="270"/>
      <c r="E12" s="471"/>
      <c r="F12" s="472"/>
      <c r="G12" s="271"/>
      <c r="H12" s="271"/>
      <c r="I12" s="271"/>
      <c r="J12" s="465"/>
      <c r="K12" s="465"/>
      <c r="L12" s="465"/>
      <c r="M12" s="465"/>
      <c r="N12" s="465"/>
      <c r="O12" s="465"/>
      <c r="P12" s="465"/>
      <c r="Q12" s="465"/>
      <c r="R12" s="164"/>
    </row>
    <row r="13" spans="1:208" s="251" customFormat="1" ht="68.25" customHeight="1" thickBot="1" x14ac:dyDescent="0.3">
      <c r="A13" s="280" t="s">
        <v>22</v>
      </c>
      <c r="B13" s="773" t="s">
        <v>0</v>
      </c>
      <c r="C13" s="774"/>
      <c r="D13" s="775"/>
      <c r="E13" s="466" t="s">
        <v>69</v>
      </c>
      <c r="F13" s="466" t="s">
        <v>67</v>
      </c>
      <c r="G13" s="466" t="s">
        <v>70</v>
      </c>
      <c r="H13" s="466" t="s">
        <v>71</v>
      </c>
      <c r="I13" s="466" t="s">
        <v>72</v>
      </c>
      <c r="J13" s="466" t="s">
        <v>73</v>
      </c>
      <c r="K13" s="466" t="s">
        <v>68</v>
      </c>
      <c r="L13" s="466" t="s">
        <v>74</v>
      </c>
      <c r="M13" s="466" t="s">
        <v>75</v>
      </c>
      <c r="N13" s="466" t="s">
        <v>76</v>
      </c>
      <c r="O13" s="466" t="s">
        <v>77</v>
      </c>
      <c r="P13" s="466" t="s">
        <v>101</v>
      </c>
      <c r="Q13" s="466" t="s">
        <v>100</v>
      </c>
      <c r="R13" s="467" t="s">
        <v>28</v>
      </c>
    </row>
    <row r="14" spans="1:208" s="328" customFormat="1" ht="13.8" x14ac:dyDescent="0.25">
      <c r="A14" s="106" t="str">
        <f>IF('Step 7 RT'!A14="","",'Step 7 RT'!A14)</f>
        <v/>
      </c>
      <c r="B14" s="776" t="str">
        <f>IF('Step 7 RT'!B14="","",'Step 7 RT'!B14)</f>
        <v/>
      </c>
      <c r="C14" s="776"/>
      <c r="D14" s="776"/>
      <c r="E14" s="373"/>
      <c r="F14" s="373"/>
      <c r="G14" s="284" t="str">
        <f>IF(AND(ISBLANK(E14),ISBLANK(F14)),"",E14-F14)</f>
        <v/>
      </c>
      <c r="H14" s="373"/>
      <c r="I14" s="373"/>
      <c r="J14" s="284" t="str">
        <f>IF(ISBLANK(E14),"",IF($F$10="YES",IF(G14+H14-I14&lt;0,0,G14+H14-I14),IF(G14-I14&lt;0,0,G14-I14)))</f>
        <v/>
      </c>
      <c r="K14" s="373"/>
      <c r="L14" s="387"/>
      <c r="M14" s="285" t="str">
        <f>IF(ISNUMBER(J14),IF(J14&gt;=10000,"YES","NO"),"")</f>
        <v/>
      </c>
      <c r="N14" s="285" t="str">
        <f>IF(ISNUMBER(E14),IF($K$10="YES",IF(K14&gt;=32670,"YES","NO"),"N/A"),"")</f>
        <v/>
      </c>
      <c r="O14" s="285" t="str">
        <f>IF(ISBLANK(E14),"",IF($K$10="YES",IF(L14="YES","YES",IF(L14="NO","NO","INPUT COLUMN L")),"N/A"))</f>
        <v/>
      </c>
      <c r="P14" s="286" t="str">
        <f>IF(ISBLANK(E14),"",IF(OR(M14="YES",N14="YES",O14="YES"),J14,0))</f>
        <v/>
      </c>
      <c r="Q14" s="286" t="str">
        <f>IF(ISBLANK(E14),"",IF($K$10="NO","N/A",IF(OR(M14="YES",N14="YES",O14="YES"),K14,0)))</f>
        <v/>
      </c>
      <c r="R14" s="561"/>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327"/>
    </row>
    <row r="15" spans="1:208" ht="13.8" x14ac:dyDescent="0.25">
      <c r="A15" s="106" t="str">
        <f>IF('Step 7 RT'!A15="","",'Step 7 RT'!A15)</f>
        <v/>
      </c>
      <c r="B15" s="769" t="str">
        <f>IF('Step 7 RT'!B15="","",'Step 7 RT'!B15)</f>
        <v/>
      </c>
      <c r="C15" s="770"/>
      <c r="D15" s="771"/>
      <c r="E15" s="375"/>
      <c r="F15" s="375"/>
      <c r="G15" s="284" t="str">
        <f t="shared" ref="G15:G51" si="0">IF(AND(ISBLANK(E15),ISBLANK(F15)),"",E15-F15)</f>
        <v/>
      </c>
      <c r="H15" s="373"/>
      <c r="I15" s="373"/>
      <c r="J15" s="284" t="str">
        <f t="shared" ref="J15:J51" si="1">IF(ISBLANK(E15),"",IF($F$10="YES",IF(G15+H15-I15&lt;0,0,G15+H15-I15),IF(G15-I15&lt;0,0,G15-I15)))</f>
        <v/>
      </c>
      <c r="K15" s="373"/>
      <c r="L15" s="387"/>
      <c r="M15" s="285" t="str">
        <f t="shared" ref="M15:M51" si="2">IF(ISNUMBER(J15),IF(J15&gt;=10000,"YES","NO"),"")</f>
        <v/>
      </c>
      <c r="N15" s="285" t="str">
        <f t="shared" ref="N15:N50" si="3">IF(ISNUMBER(E15),IF($K$10="YES",IF(K15&gt;=32670,"YES","NO"),"N/A"),"")</f>
        <v/>
      </c>
      <c r="O15" s="285" t="str">
        <f t="shared" ref="O15:O50" si="4">IF(ISBLANK(E15),"",IF($K$10="YES",IF(L15="YES","YES",IF(L15="NO","NO","INPUT COLUMN L")),"N/A"))</f>
        <v/>
      </c>
      <c r="P15" s="286" t="str">
        <f t="shared" ref="P15:P51" si="5">IF(ISBLANK(E15),"",IF(OR(M15="YES",N15="YES",O15="YES"),J15,0))</f>
        <v/>
      </c>
      <c r="Q15" s="286" t="str">
        <f t="shared" ref="Q15:Q50" si="6">IF(ISBLANK(E15),"",IF($K$10="NO","N/A",IF(OR(M15="YES",N15="YES",O15="YES"),K15,0)))</f>
        <v/>
      </c>
      <c r="R15" s="389"/>
    </row>
    <row r="16" spans="1:208" ht="13.8" x14ac:dyDescent="0.25">
      <c r="A16" s="106" t="str">
        <f>IF('Step 7 RT'!A16="","",'Step 7 RT'!A16)</f>
        <v/>
      </c>
      <c r="B16" s="769" t="str">
        <f>IF('Step 7 RT'!B16="","",'Step 7 RT'!B16)</f>
        <v/>
      </c>
      <c r="C16" s="770"/>
      <c r="D16" s="771"/>
      <c r="E16" s="375"/>
      <c r="F16" s="375"/>
      <c r="G16" s="284" t="str">
        <f t="shared" si="0"/>
        <v/>
      </c>
      <c r="H16" s="375"/>
      <c r="I16" s="373"/>
      <c r="J16" s="284" t="str">
        <f t="shared" si="1"/>
        <v/>
      </c>
      <c r="K16" s="373"/>
      <c r="L16" s="387"/>
      <c r="M16" s="285" t="str">
        <f t="shared" si="2"/>
        <v/>
      </c>
      <c r="N16" s="285" t="str">
        <f t="shared" si="3"/>
        <v/>
      </c>
      <c r="O16" s="285" t="str">
        <f t="shared" si="4"/>
        <v/>
      </c>
      <c r="P16" s="286" t="str">
        <f t="shared" si="5"/>
        <v/>
      </c>
      <c r="Q16" s="286" t="str">
        <f t="shared" si="6"/>
        <v/>
      </c>
      <c r="R16" s="389"/>
    </row>
    <row r="17" spans="1:18" ht="13.8" x14ac:dyDescent="0.25">
      <c r="A17" s="106" t="str">
        <f>IF('Step 7 RT'!A17="","",'Step 7 RT'!A17)</f>
        <v/>
      </c>
      <c r="B17" s="769" t="str">
        <f>IF('Step 7 RT'!B17="","",'Step 7 RT'!B17)</f>
        <v/>
      </c>
      <c r="C17" s="770"/>
      <c r="D17" s="771"/>
      <c r="E17" s="375"/>
      <c r="F17" s="375"/>
      <c r="G17" s="284" t="str">
        <f t="shared" si="0"/>
        <v/>
      </c>
      <c r="H17" s="373"/>
      <c r="I17" s="373"/>
      <c r="J17" s="284" t="str">
        <f t="shared" si="1"/>
        <v/>
      </c>
      <c r="K17" s="373"/>
      <c r="L17" s="387"/>
      <c r="M17" s="285" t="str">
        <f t="shared" si="2"/>
        <v/>
      </c>
      <c r="N17" s="285" t="str">
        <f t="shared" si="3"/>
        <v/>
      </c>
      <c r="O17" s="285" t="str">
        <f t="shared" si="4"/>
        <v/>
      </c>
      <c r="P17" s="286" t="str">
        <f t="shared" si="5"/>
        <v/>
      </c>
      <c r="Q17" s="286" t="str">
        <f t="shared" si="6"/>
        <v/>
      </c>
      <c r="R17" s="389"/>
    </row>
    <row r="18" spans="1:18" ht="13.8" x14ac:dyDescent="0.25">
      <c r="A18" s="106" t="str">
        <f>IF('Step 7 RT'!A18="","",'Step 7 RT'!A18)</f>
        <v/>
      </c>
      <c r="B18" s="769" t="str">
        <f>IF('Step 7 RT'!B18="","",'Step 7 RT'!B18)</f>
        <v/>
      </c>
      <c r="C18" s="770"/>
      <c r="D18" s="771"/>
      <c r="E18" s="375"/>
      <c r="F18" s="375"/>
      <c r="G18" s="284" t="str">
        <f t="shared" si="0"/>
        <v/>
      </c>
      <c r="H18" s="373"/>
      <c r="I18" s="373"/>
      <c r="J18" s="284" t="str">
        <f t="shared" si="1"/>
        <v/>
      </c>
      <c r="K18" s="373"/>
      <c r="L18" s="387"/>
      <c r="M18" s="285" t="str">
        <f t="shared" si="2"/>
        <v/>
      </c>
      <c r="N18" s="285" t="str">
        <f t="shared" si="3"/>
        <v/>
      </c>
      <c r="O18" s="285" t="str">
        <f t="shared" si="4"/>
        <v/>
      </c>
      <c r="P18" s="286" t="str">
        <f t="shared" si="5"/>
        <v/>
      </c>
      <c r="Q18" s="286" t="str">
        <f t="shared" si="6"/>
        <v/>
      </c>
      <c r="R18" s="389"/>
    </row>
    <row r="19" spans="1:18" ht="12.75" customHeight="1" x14ac:dyDescent="0.25">
      <c r="A19" s="106" t="str">
        <f>IF('Step 7 RT'!A19="","",'Step 7 RT'!A19)</f>
        <v/>
      </c>
      <c r="B19" s="769" t="str">
        <f>IF('Step 7 RT'!B19="","",'Step 7 RT'!B19)</f>
        <v/>
      </c>
      <c r="C19" s="770"/>
      <c r="D19" s="771"/>
      <c r="E19" s="375"/>
      <c r="F19" s="375"/>
      <c r="G19" s="284" t="str">
        <f t="shared" si="0"/>
        <v/>
      </c>
      <c r="H19" s="373"/>
      <c r="I19" s="373"/>
      <c r="J19" s="284" t="str">
        <f t="shared" si="1"/>
        <v/>
      </c>
      <c r="K19" s="373"/>
      <c r="L19" s="387"/>
      <c r="M19" s="285" t="str">
        <f t="shared" si="2"/>
        <v/>
      </c>
      <c r="N19" s="285" t="str">
        <f t="shared" si="3"/>
        <v/>
      </c>
      <c r="O19" s="285" t="str">
        <f t="shared" si="4"/>
        <v/>
      </c>
      <c r="P19" s="286" t="str">
        <f t="shared" si="5"/>
        <v/>
      </c>
      <c r="Q19" s="286" t="str">
        <f t="shared" si="6"/>
        <v/>
      </c>
      <c r="R19" s="389"/>
    </row>
    <row r="20" spans="1:18" ht="13.8" x14ac:dyDescent="0.25">
      <c r="A20" s="106" t="str">
        <f>IF('Step 7 RT'!A20="","",'Step 7 RT'!A20)</f>
        <v/>
      </c>
      <c r="B20" s="769" t="str">
        <f>IF('Step 7 RT'!B20="","",'Step 7 RT'!B20)</f>
        <v/>
      </c>
      <c r="C20" s="770"/>
      <c r="D20" s="771"/>
      <c r="E20" s="375"/>
      <c r="F20" s="373"/>
      <c r="G20" s="284" t="str">
        <f t="shared" si="0"/>
        <v/>
      </c>
      <c r="H20" s="373"/>
      <c r="I20" s="373"/>
      <c r="J20" s="284" t="str">
        <f t="shared" si="1"/>
        <v/>
      </c>
      <c r="K20" s="373"/>
      <c r="L20" s="387"/>
      <c r="M20" s="285" t="str">
        <f t="shared" si="2"/>
        <v/>
      </c>
      <c r="N20" s="285" t="str">
        <f t="shared" si="3"/>
        <v/>
      </c>
      <c r="O20" s="285" t="str">
        <f t="shared" si="4"/>
        <v/>
      </c>
      <c r="P20" s="286" t="str">
        <f t="shared" si="5"/>
        <v/>
      </c>
      <c r="Q20" s="286" t="str">
        <f t="shared" si="6"/>
        <v/>
      </c>
      <c r="R20" s="389"/>
    </row>
    <row r="21" spans="1:18" ht="13.8" x14ac:dyDescent="0.25">
      <c r="A21" s="106" t="str">
        <f>IF('Step 7 RT'!A21="","",'Step 7 RT'!A21)</f>
        <v/>
      </c>
      <c r="B21" s="769" t="str">
        <f>IF('Step 7 RT'!B21="","",'Step 7 RT'!B21)</f>
        <v/>
      </c>
      <c r="C21" s="770"/>
      <c r="D21" s="771"/>
      <c r="E21" s="373"/>
      <c r="F21" s="373"/>
      <c r="G21" s="284" t="str">
        <f t="shared" si="0"/>
        <v/>
      </c>
      <c r="H21" s="373"/>
      <c r="I21" s="373"/>
      <c r="J21" s="284" t="str">
        <f t="shared" si="1"/>
        <v/>
      </c>
      <c r="K21" s="373"/>
      <c r="L21" s="387"/>
      <c r="M21" s="285" t="str">
        <f t="shared" si="2"/>
        <v/>
      </c>
      <c r="N21" s="285" t="str">
        <f t="shared" si="3"/>
        <v/>
      </c>
      <c r="O21" s="285" t="str">
        <f t="shared" si="4"/>
        <v/>
      </c>
      <c r="P21" s="286" t="str">
        <f t="shared" si="5"/>
        <v/>
      </c>
      <c r="Q21" s="286" t="str">
        <f t="shared" si="6"/>
        <v/>
      </c>
      <c r="R21" s="389"/>
    </row>
    <row r="22" spans="1:18" ht="13.8" x14ac:dyDescent="0.25">
      <c r="A22" s="106" t="str">
        <f>IF('Step 7 RT'!A22="","",'Step 7 RT'!A22)</f>
        <v/>
      </c>
      <c r="B22" s="769" t="str">
        <f>IF('Step 7 RT'!B22="","",'Step 7 RT'!B22)</f>
        <v/>
      </c>
      <c r="C22" s="770"/>
      <c r="D22" s="771"/>
      <c r="E22" s="373"/>
      <c r="F22" s="373"/>
      <c r="G22" s="284" t="str">
        <f t="shared" si="0"/>
        <v/>
      </c>
      <c r="H22" s="373"/>
      <c r="I22" s="373"/>
      <c r="J22" s="284" t="str">
        <f t="shared" si="1"/>
        <v/>
      </c>
      <c r="K22" s="373"/>
      <c r="L22" s="387"/>
      <c r="M22" s="285" t="str">
        <f t="shared" si="2"/>
        <v/>
      </c>
      <c r="N22" s="285" t="str">
        <f t="shared" si="3"/>
        <v/>
      </c>
      <c r="O22" s="285" t="str">
        <f t="shared" si="4"/>
        <v/>
      </c>
      <c r="P22" s="286" t="str">
        <f t="shared" si="5"/>
        <v/>
      </c>
      <c r="Q22" s="286" t="str">
        <f t="shared" si="6"/>
        <v/>
      </c>
      <c r="R22" s="389"/>
    </row>
    <row r="23" spans="1:18" ht="13.8" x14ac:dyDescent="0.25">
      <c r="A23" s="106" t="str">
        <f>IF('Step 7 RT'!A23="","",'Step 7 RT'!A23)</f>
        <v/>
      </c>
      <c r="B23" s="769" t="str">
        <f>IF('Step 7 RT'!B23="","",'Step 7 RT'!B23)</f>
        <v/>
      </c>
      <c r="C23" s="770"/>
      <c r="D23" s="771"/>
      <c r="E23" s="373"/>
      <c r="F23" s="373"/>
      <c r="G23" s="284" t="str">
        <f t="shared" si="0"/>
        <v/>
      </c>
      <c r="H23" s="373"/>
      <c r="I23" s="373"/>
      <c r="J23" s="284" t="str">
        <f t="shared" si="1"/>
        <v/>
      </c>
      <c r="K23" s="373"/>
      <c r="L23" s="387"/>
      <c r="M23" s="285" t="str">
        <f t="shared" si="2"/>
        <v/>
      </c>
      <c r="N23" s="285" t="str">
        <f t="shared" si="3"/>
        <v/>
      </c>
      <c r="O23" s="285" t="str">
        <f t="shared" si="4"/>
        <v/>
      </c>
      <c r="P23" s="286" t="str">
        <f t="shared" si="5"/>
        <v/>
      </c>
      <c r="Q23" s="286" t="str">
        <f t="shared" si="6"/>
        <v/>
      </c>
      <c r="R23" s="389"/>
    </row>
    <row r="24" spans="1:18" ht="13.8" x14ac:dyDescent="0.25">
      <c r="A24" s="106" t="str">
        <f>IF('Step 7 RT'!A24="","",'Step 7 RT'!A24)</f>
        <v/>
      </c>
      <c r="B24" s="769" t="str">
        <f>IF('Step 7 RT'!B24="","",'Step 7 RT'!B24)</f>
        <v/>
      </c>
      <c r="C24" s="770"/>
      <c r="D24" s="771"/>
      <c r="E24" s="375"/>
      <c r="F24" s="373"/>
      <c r="G24" s="284" t="str">
        <f t="shared" si="0"/>
        <v/>
      </c>
      <c r="H24" s="373"/>
      <c r="I24" s="373"/>
      <c r="J24" s="284" t="str">
        <f t="shared" si="1"/>
        <v/>
      </c>
      <c r="K24" s="373"/>
      <c r="L24" s="387"/>
      <c r="M24" s="285" t="str">
        <f t="shared" si="2"/>
        <v/>
      </c>
      <c r="N24" s="285" t="str">
        <f t="shared" si="3"/>
        <v/>
      </c>
      <c r="O24" s="285" t="str">
        <f t="shared" si="4"/>
        <v/>
      </c>
      <c r="P24" s="286" t="str">
        <f t="shared" si="5"/>
        <v/>
      </c>
      <c r="Q24" s="286" t="str">
        <f t="shared" si="6"/>
        <v/>
      </c>
      <c r="R24" s="389"/>
    </row>
    <row r="25" spans="1:18" ht="13.8" x14ac:dyDescent="0.25">
      <c r="A25" s="106" t="str">
        <f>IF('Step 7 RT'!A25="","",'Step 7 RT'!A25)</f>
        <v/>
      </c>
      <c r="B25" s="769" t="str">
        <f>IF('Step 7 RT'!B25="","",'Step 7 RT'!B25)</f>
        <v/>
      </c>
      <c r="C25" s="770"/>
      <c r="D25" s="771"/>
      <c r="E25" s="373"/>
      <c r="F25" s="373"/>
      <c r="G25" s="284" t="str">
        <f t="shared" si="0"/>
        <v/>
      </c>
      <c r="H25" s="373"/>
      <c r="I25" s="373"/>
      <c r="J25" s="284" t="str">
        <f t="shared" si="1"/>
        <v/>
      </c>
      <c r="K25" s="373"/>
      <c r="L25" s="387"/>
      <c r="M25" s="285" t="str">
        <f t="shared" si="2"/>
        <v/>
      </c>
      <c r="N25" s="285" t="str">
        <f t="shared" si="3"/>
        <v/>
      </c>
      <c r="O25" s="285" t="str">
        <f t="shared" si="4"/>
        <v/>
      </c>
      <c r="P25" s="286" t="str">
        <f t="shared" si="5"/>
        <v/>
      </c>
      <c r="Q25" s="286" t="str">
        <f t="shared" si="6"/>
        <v/>
      </c>
      <c r="R25" s="389"/>
    </row>
    <row r="26" spans="1:18" ht="13.8" x14ac:dyDescent="0.25">
      <c r="A26" s="106" t="str">
        <f>IF('Step 7 RT'!A26="","",'Step 7 RT'!A26)</f>
        <v/>
      </c>
      <c r="B26" s="769" t="str">
        <f>IF('Step 7 RT'!B26="","",'Step 7 RT'!B26)</f>
        <v/>
      </c>
      <c r="C26" s="770"/>
      <c r="D26" s="771"/>
      <c r="E26" s="373"/>
      <c r="F26" s="373"/>
      <c r="G26" s="284" t="str">
        <f t="shared" si="0"/>
        <v/>
      </c>
      <c r="H26" s="373"/>
      <c r="I26" s="373"/>
      <c r="J26" s="284" t="str">
        <f t="shared" si="1"/>
        <v/>
      </c>
      <c r="K26" s="373"/>
      <c r="L26" s="387"/>
      <c r="M26" s="285" t="str">
        <f t="shared" si="2"/>
        <v/>
      </c>
      <c r="N26" s="285" t="str">
        <f t="shared" si="3"/>
        <v/>
      </c>
      <c r="O26" s="285" t="str">
        <f t="shared" si="4"/>
        <v/>
      </c>
      <c r="P26" s="286" t="str">
        <f t="shared" si="5"/>
        <v/>
      </c>
      <c r="Q26" s="286" t="str">
        <f t="shared" si="6"/>
        <v/>
      </c>
      <c r="R26" s="389"/>
    </row>
    <row r="27" spans="1:18" ht="13.8" x14ac:dyDescent="0.25">
      <c r="A27" s="106" t="str">
        <f>IF('Step 7 RT'!A27="","",'Step 7 RT'!A27)</f>
        <v/>
      </c>
      <c r="B27" s="769" t="str">
        <f>IF('Step 7 RT'!B27="","",'Step 7 RT'!B27)</f>
        <v/>
      </c>
      <c r="C27" s="770"/>
      <c r="D27" s="771"/>
      <c r="E27" s="373"/>
      <c r="F27" s="373"/>
      <c r="G27" s="284" t="str">
        <f t="shared" si="0"/>
        <v/>
      </c>
      <c r="H27" s="373"/>
      <c r="I27" s="373"/>
      <c r="J27" s="284" t="str">
        <f t="shared" si="1"/>
        <v/>
      </c>
      <c r="K27" s="373"/>
      <c r="L27" s="387"/>
      <c r="M27" s="285" t="str">
        <f t="shared" si="2"/>
        <v/>
      </c>
      <c r="N27" s="285" t="str">
        <f t="shared" si="3"/>
        <v/>
      </c>
      <c r="O27" s="285" t="str">
        <f t="shared" si="4"/>
        <v/>
      </c>
      <c r="P27" s="286" t="str">
        <f t="shared" si="5"/>
        <v/>
      </c>
      <c r="Q27" s="286" t="str">
        <f t="shared" si="6"/>
        <v/>
      </c>
      <c r="R27" s="389"/>
    </row>
    <row r="28" spans="1:18" ht="13.8" x14ac:dyDescent="0.25">
      <c r="A28" s="106" t="str">
        <f>IF('Step 7 RT'!A28="","",'Step 7 RT'!A28)</f>
        <v/>
      </c>
      <c r="B28" s="769" t="str">
        <f>IF('Step 7 RT'!B28="","",'Step 7 RT'!B28)</f>
        <v/>
      </c>
      <c r="C28" s="770"/>
      <c r="D28" s="771"/>
      <c r="E28" s="373"/>
      <c r="F28" s="373"/>
      <c r="G28" s="284" t="str">
        <f t="shared" si="0"/>
        <v/>
      </c>
      <c r="H28" s="373"/>
      <c r="I28" s="373"/>
      <c r="J28" s="284" t="str">
        <f t="shared" si="1"/>
        <v/>
      </c>
      <c r="K28" s="373"/>
      <c r="L28" s="387"/>
      <c r="M28" s="285" t="str">
        <f t="shared" si="2"/>
        <v/>
      </c>
      <c r="N28" s="285" t="str">
        <f t="shared" si="3"/>
        <v/>
      </c>
      <c r="O28" s="285" t="str">
        <f t="shared" si="4"/>
        <v/>
      </c>
      <c r="P28" s="286" t="str">
        <f t="shared" si="5"/>
        <v/>
      </c>
      <c r="Q28" s="286" t="str">
        <f t="shared" si="6"/>
        <v/>
      </c>
      <c r="R28" s="389"/>
    </row>
    <row r="29" spans="1:18" ht="13.8" x14ac:dyDescent="0.25">
      <c r="A29" s="106" t="str">
        <f>IF('Step 7 RT'!A29="","",'Step 7 RT'!A29)</f>
        <v/>
      </c>
      <c r="B29" s="769" t="str">
        <f>IF('Step 7 RT'!B29="","",'Step 7 RT'!B29)</f>
        <v/>
      </c>
      <c r="C29" s="770"/>
      <c r="D29" s="771"/>
      <c r="E29" s="373"/>
      <c r="F29" s="373"/>
      <c r="G29" s="284" t="str">
        <f t="shared" si="0"/>
        <v/>
      </c>
      <c r="H29" s="373"/>
      <c r="I29" s="373"/>
      <c r="J29" s="284" t="str">
        <f t="shared" si="1"/>
        <v/>
      </c>
      <c r="K29" s="373"/>
      <c r="L29" s="387"/>
      <c r="M29" s="285" t="str">
        <f t="shared" si="2"/>
        <v/>
      </c>
      <c r="N29" s="285" t="str">
        <f t="shared" si="3"/>
        <v/>
      </c>
      <c r="O29" s="285" t="str">
        <f t="shared" si="4"/>
        <v/>
      </c>
      <c r="P29" s="286" t="str">
        <f t="shared" si="5"/>
        <v/>
      </c>
      <c r="Q29" s="286" t="str">
        <f t="shared" si="6"/>
        <v/>
      </c>
      <c r="R29" s="389"/>
    </row>
    <row r="30" spans="1:18" ht="13.8" x14ac:dyDescent="0.25">
      <c r="A30" s="106" t="str">
        <f>IF('Step 7 RT'!A30="","",'Step 7 RT'!A30)</f>
        <v/>
      </c>
      <c r="B30" s="769" t="str">
        <f>IF('Step 7 RT'!B30="","",'Step 7 RT'!B30)</f>
        <v/>
      </c>
      <c r="C30" s="770"/>
      <c r="D30" s="771"/>
      <c r="E30" s="373"/>
      <c r="F30" s="373"/>
      <c r="G30" s="284" t="str">
        <f t="shared" si="0"/>
        <v/>
      </c>
      <c r="H30" s="373"/>
      <c r="I30" s="373"/>
      <c r="J30" s="284" t="str">
        <f t="shared" si="1"/>
        <v/>
      </c>
      <c r="K30" s="373"/>
      <c r="L30" s="387"/>
      <c r="M30" s="285" t="str">
        <f t="shared" si="2"/>
        <v/>
      </c>
      <c r="N30" s="285" t="str">
        <f t="shared" si="3"/>
        <v/>
      </c>
      <c r="O30" s="285" t="str">
        <f t="shared" si="4"/>
        <v/>
      </c>
      <c r="P30" s="286" t="str">
        <f t="shared" si="5"/>
        <v/>
      </c>
      <c r="Q30" s="286" t="str">
        <f t="shared" si="6"/>
        <v/>
      </c>
      <c r="R30" s="389"/>
    </row>
    <row r="31" spans="1:18" ht="13.8" x14ac:dyDescent="0.25">
      <c r="A31" s="106" t="str">
        <f>IF('Step 7 RT'!A31="","",'Step 7 RT'!A31)</f>
        <v/>
      </c>
      <c r="B31" s="769" t="str">
        <f>IF('Step 7 RT'!B31="","",'Step 7 RT'!B31)</f>
        <v/>
      </c>
      <c r="C31" s="770"/>
      <c r="D31" s="771"/>
      <c r="E31" s="373"/>
      <c r="F31" s="373"/>
      <c r="G31" s="284" t="str">
        <f t="shared" si="0"/>
        <v/>
      </c>
      <c r="H31" s="373"/>
      <c r="I31" s="373"/>
      <c r="J31" s="284" t="str">
        <f t="shared" si="1"/>
        <v/>
      </c>
      <c r="K31" s="373"/>
      <c r="L31" s="387"/>
      <c r="M31" s="285" t="str">
        <f t="shared" si="2"/>
        <v/>
      </c>
      <c r="N31" s="285" t="str">
        <f t="shared" si="3"/>
        <v/>
      </c>
      <c r="O31" s="285" t="str">
        <f t="shared" si="4"/>
        <v/>
      </c>
      <c r="P31" s="286" t="str">
        <f t="shared" si="5"/>
        <v/>
      </c>
      <c r="Q31" s="286" t="str">
        <f t="shared" si="6"/>
        <v/>
      </c>
      <c r="R31" s="389"/>
    </row>
    <row r="32" spans="1:18" ht="13.8" x14ac:dyDescent="0.25">
      <c r="A32" s="106" t="str">
        <f>IF('Step 7 RT'!A32="","",'Step 7 RT'!A32)</f>
        <v/>
      </c>
      <c r="B32" s="769" t="str">
        <f>IF('Step 7 RT'!B32="","",'Step 7 RT'!B32)</f>
        <v/>
      </c>
      <c r="C32" s="770"/>
      <c r="D32" s="771"/>
      <c r="E32" s="375"/>
      <c r="F32" s="373"/>
      <c r="G32" s="284" t="str">
        <f t="shared" si="0"/>
        <v/>
      </c>
      <c r="H32" s="373"/>
      <c r="I32" s="373"/>
      <c r="J32" s="284" t="str">
        <f t="shared" si="1"/>
        <v/>
      </c>
      <c r="K32" s="373"/>
      <c r="L32" s="387"/>
      <c r="M32" s="285" t="str">
        <f t="shared" si="2"/>
        <v/>
      </c>
      <c r="N32" s="285" t="str">
        <f t="shared" si="3"/>
        <v/>
      </c>
      <c r="O32" s="285" t="str">
        <f t="shared" si="4"/>
        <v/>
      </c>
      <c r="P32" s="286" t="str">
        <f t="shared" si="5"/>
        <v/>
      </c>
      <c r="Q32" s="286" t="str">
        <f t="shared" si="6"/>
        <v/>
      </c>
      <c r="R32" s="389"/>
    </row>
    <row r="33" spans="1:18" ht="13.8" x14ac:dyDescent="0.25">
      <c r="A33" s="106" t="str">
        <f>IF('Step 7 RT'!A33="","",'Step 7 RT'!A33)</f>
        <v/>
      </c>
      <c r="B33" s="769" t="str">
        <f>IF('Step 7 RT'!B33="","",'Step 7 RT'!B33)</f>
        <v/>
      </c>
      <c r="C33" s="770"/>
      <c r="D33" s="771"/>
      <c r="E33" s="373"/>
      <c r="F33" s="373"/>
      <c r="G33" s="284" t="str">
        <f t="shared" si="0"/>
        <v/>
      </c>
      <c r="H33" s="373"/>
      <c r="I33" s="373"/>
      <c r="J33" s="284" t="str">
        <f t="shared" si="1"/>
        <v/>
      </c>
      <c r="K33" s="373"/>
      <c r="L33" s="387"/>
      <c r="M33" s="285" t="str">
        <f t="shared" si="2"/>
        <v/>
      </c>
      <c r="N33" s="285" t="str">
        <f t="shared" si="3"/>
        <v/>
      </c>
      <c r="O33" s="285" t="str">
        <f t="shared" si="4"/>
        <v/>
      </c>
      <c r="P33" s="286" t="str">
        <f t="shared" si="5"/>
        <v/>
      </c>
      <c r="Q33" s="286" t="str">
        <f t="shared" si="6"/>
        <v/>
      </c>
      <c r="R33" s="389"/>
    </row>
    <row r="34" spans="1:18" ht="13.8" x14ac:dyDescent="0.25">
      <c r="A34" s="106" t="str">
        <f>IF('Step 7 RT'!A34="","",'Step 7 RT'!A34)</f>
        <v/>
      </c>
      <c r="B34" s="769" t="str">
        <f>IF('Step 7 RT'!B34="","",'Step 7 RT'!B34)</f>
        <v/>
      </c>
      <c r="C34" s="770"/>
      <c r="D34" s="771"/>
      <c r="E34" s="373"/>
      <c r="F34" s="373"/>
      <c r="G34" s="284" t="str">
        <f t="shared" si="0"/>
        <v/>
      </c>
      <c r="H34" s="373"/>
      <c r="I34" s="373"/>
      <c r="J34" s="284" t="str">
        <f t="shared" si="1"/>
        <v/>
      </c>
      <c r="K34" s="373"/>
      <c r="L34" s="387"/>
      <c r="M34" s="285" t="str">
        <f t="shared" si="2"/>
        <v/>
      </c>
      <c r="N34" s="285" t="str">
        <f t="shared" si="3"/>
        <v/>
      </c>
      <c r="O34" s="285" t="str">
        <f t="shared" si="4"/>
        <v/>
      </c>
      <c r="P34" s="286" t="str">
        <f t="shared" si="5"/>
        <v/>
      </c>
      <c r="Q34" s="286" t="str">
        <f t="shared" si="6"/>
        <v/>
      </c>
      <c r="R34" s="389"/>
    </row>
    <row r="35" spans="1:18" ht="13.8" x14ac:dyDescent="0.25">
      <c r="A35" s="106" t="str">
        <f>IF('Step 7 RT'!A35="","",'Step 7 RT'!A35)</f>
        <v/>
      </c>
      <c r="B35" s="769" t="str">
        <f>IF('Step 7 RT'!B35="","",'Step 7 RT'!B35)</f>
        <v/>
      </c>
      <c r="C35" s="770"/>
      <c r="D35" s="771"/>
      <c r="E35" s="373"/>
      <c r="F35" s="373"/>
      <c r="G35" s="284" t="str">
        <f t="shared" si="0"/>
        <v/>
      </c>
      <c r="H35" s="373"/>
      <c r="I35" s="373"/>
      <c r="J35" s="284" t="str">
        <f t="shared" si="1"/>
        <v/>
      </c>
      <c r="K35" s="373"/>
      <c r="L35" s="387"/>
      <c r="M35" s="285" t="str">
        <f t="shared" si="2"/>
        <v/>
      </c>
      <c r="N35" s="285" t="str">
        <f t="shared" si="3"/>
        <v/>
      </c>
      <c r="O35" s="285" t="str">
        <f t="shared" si="4"/>
        <v/>
      </c>
      <c r="P35" s="286" t="str">
        <f t="shared" si="5"/>
        <v/>
      </c>
      <c r="Q35" s="286" t="str">
        <f t="shared" si="6"/>
        <v/>
      </c>
      <c r="R35" s="389"/>
    </row>
    <row r="36" spans="1:18" ht="13.8" x14ac:dyDescent="0.25">
      <c r="A36" s="106" t="str">
        <f>IF('Step 7 RT'!A36="","",'Step 7 RT'!A36)</f>
        <v/>
      </c>
      <c r="B36" s="769" t="str">
        <f>IF('Step 7 RT'!B36="","",'Step 7 RT'!B36)</f>
        <v/>
      </c>
      <c r="C36" s="770"/>
      <c r="D36" s="771"/>
      <c r="E36" s="375"/>
      <c r="F36" s="373"/>
      <c r="G36" s="284" t="str">
        <f t="shared" si="0"/>
        <v/>
      </c>
      <c r="H36" s="373"/>
      <c r="I36" s="373"/>
      <c r="J36" s="284" t="str">
        <f t="shared" si="1"/>
        <v/>
      </c>
      <c r="K36" s="373"/>
      <c r="L36" s="387"/>
      <c r="M36" s="285" t="str">
        <f t="shared" si="2"/>
        <v/>
      </c>
      <c r="N36" s="285" t="str">
        <f t="shared" si="3"/>
        <v/>
      </c>
      <c r="O36" s="285" t="str">
        <f t="shared" si="4"/>
        <v/>
      </c>
      <c r="P36" s="286" t="str">
        <f t="shared" si="5"/>
        <v/>
      </c>
      <c r="Q36" s="286" t="str">
        <f t="shared" si="6"/>
        <v/>
      </c>
      <c r="R36" s="389"/>
    </row>
    <row r="37" spans="1:18" ht="13.8" x14ac:dyDescent="0.25">
      <c r="A37" s="106" t="str">
        <f>IF('Step 7 RT'!A37="","",'Step 7 RT'!A37)</f>
        <v/>
      </c>
      <c r="B37" s="769" t="str">
        <f>IF('Step 7 RT'!B37="","",'Step 7 RT'!B37)</f>
        <v/>
      </c>
      <c r="C37" s="770"/>
      <c r="D37" s="771"/>
      <c r="E37" s="373"/>
      <c r="F37" s="373"/>
      <c r="G37" s="284" t="str">
        <f t="shared" si="0"/>
        <v/>
      </c>
      <c r="H37" s="373"/>
      <c r="I37" s="373"/>
      <c r="J37" s="284" t="str">
        <f t="shared" si="1"/>
        <v/>
      </c>
      <c r="K37" s="373"/>
      <c r="L37" s="387"/>
      <c r="M37" s="285" t="str">
        <f t="shared" si="2"/>
        <v/>
      </c>
      <c r="N37" s="285" t="str">
        <f t="shared" si="3"/>
        <v/>
      </c>
      <c r="O37" s="285" t="str">
        <f t="shared" si="4"/>
        <v/>
      </c>
      <c r="P37" s="286" t="str">
        <f t="shared" si="5"/>
        <v/>
      </c>
      <c r="Q37" s="286" t="str">
        <f t="shared" si="6"/>
        <v/>
      </c>
      <c r="R37" s="389"/>
    </row>
    <row r="38" spans="1:18" ht="13.8" x14ac:dyDescent="0.25">
      <c r="A38" s="106" t="str">
        <f>IF('Step 7 RT'!A38="","",'Step 7 RT'!A38)</f>
        <v/>
      </c>
      <c r="B38" s="769" t="str">
        <f>IF('Step 7 RT'!B38="","",'Step 7 RT'!B38)</f>
        <v/>
      </c>
      <c r="C38" s="770"/>
      <c r="D38" s="771"/>
      <c r="E38" s="373"/>
      <c r="F38" s="373"/>
      <c r="G38" s="284" t="str">
        <f t="shared" si="0"/>
        <v/>
      </c>
      <c r="H38" s="373"/>
      <c r="I38" s="373"/>
      <c r="J38" s="284" t="str">
        <f t="shared" si="1"/>
        <v/>
      </c>
      <c r="K38" s="373"/>
      <c r="L38" s="387"/>
      <c r="M38" s="285" t="str">
        <f t="shared" si="2"/>
        <v/>
      </c>
      <c r="N38" s="285" t="str">
        <f t="shared" si="3"/>
        <v/>
      </c>
      <c r="O38" s="285" t="str">
        <f t="shared" si="4"/>
        <v/>
      </c>
      <c r="P38" s="286" t="str">
        <f t="shared" si="5"/>
        <v/>
      </c>
      <c r="Q38" s="286" t="str">
        <f t="shared" si="6"/>
        <v/>
      </c>
      <c r="R38" s="389"/>
    </row>
    <row r="39" spans="1:18" ht="13.8" x14ac:dyDescent="0.25">
      <c r="A39" s="106" t="str">
        <f>IF('Step 7 RT'!A39="","",'Step 7 RT'!A39)</f>
        <v/>
      </c>
      <c r="B39" s="769" t="str">
        <f>IF('Step 7 RT'!B39="","",'Step 7 RT'!B39)</f>
        <v/>
      </c>
      <c r="C39" s="770"/>
      <c r="D39" s="771"/>
      <c r="E39" s="373"/>
      <c r="F39" s="373"/>
      <c r="G39" s="284" t="str">
        <f t="shared" si="0"/>
        <v/>
      </c>
      <c r="H39" s="373"/>
      <c r="I39" s="373"/>
      <c r="J39" s="284" t="str">
        <f t="shared" si="1"/>
        <v/>
      </c>
      <c r="K39" s="373"/>
      <c r="L39" s="387"/>
      <c r="M39" s="285" t="str">
        <f t="shared" si="2"/>
        <v/>
      </c>
      <c r="N39" s="285" t="str">
        <f t="shared" si="3"/>
        <v/>
      </c>
      <c r="O39" s="285" t="str">
        <f t="shared" si="4"/>
        <v/>
      </c>
      <c r="P39" s="286" t="str">
        <f t="shared" si="5"/>
        <v/>
      </c>
      <c r="Q39" s="286" t="str">
        <f t="shared" si="6"/>
        <v/>
      </c>
      <c r="R39" s="389"/>
    </row>
    <row r="40" spans="1:18" ht="13.8" x14ac:dyDescent="0.25">
      <c r="A40" s="106" t="str">
        <f>IF('Step 7 RT'!A40="","",'Step 7 RT'!A40)</f>
        <v/>
      </c>
      <c r="B40" s="769" t="str">
        <f>IF('Step 7 RT'!B40="","",'Step 7 RT'!B40)</f>
        <v/>
      </c>
      <c r="C40" s="770"/>
      <c r="D40" s="771"/>
      <c r="E40" s="375"/>
      <c r="F40" s="373"/>
      <c r="G40" s="284" t="str">
        <f t="shared" si="0"/>
        <v/>
      </c>
      <c r="H40" s="373"/>
      <c r="I40" s="373"/>
      <c r="J40" s="284" t="str">
        <f t="shared" si="1"/>
        <v/>
      </c>
      <c r="K40" s="373"/>
      <c r="L40" s="387"/>
      <c r="M40" s="285" t="str">
        <f t="shared" si="2"/>
        <v/>
      </c>
      <c r="N40" s="285" t="str">
        <f t="shared" si="3"/>
        <v/>
      </c>
      <c r="O40" s="285" t="str">
        <f t="shared" si="4"/>
        <v/>
      </c>
      <c r="P40" s="286" t="str">
        <f t="shared" si="5"/>
        <v/>
      </c>
      <c r="Q40" s="286" t="str">
        <f t="shared" si="6"/>
        <v/>
      </c>
      <c r="R40" s="389"/>
    </row>
    <row r="41" spans="1:18" ht="13.8" x14ac:dyDescent="0.25">
      <c r="A41" s="106" t="str">
        <f>IF('Step 7 RT'!A41="","",'Step 7 RT'!A41)</f>
        <v/>
      </c>
      <c r="B41" s="769" t="str">
        <f>IF('Step 7 RT'!B41="","",'Step 7 RT'!B41)</f>
        <v/>
      </c>
      <c r="C41" s="770"/>
      <c r="D41" s="771"/>
      <c r="E41" s="373"/>
      <c r="F41" s="373"/>
      <c r="G41" s="284" t="str">
        <f t="shared" si="0"/>
        <v/>
      </c>
      <c r="H41" s="373"/>
      <c r="I41" s="373"/>
      <c r="J41" s="284" t="str">
        <f t="shared" si="1"/>
        <v/>
      </c>
      <c r="K41" s="373"/>
      <c r="L41" s="387"/>
      <c r="M41" s="285" t="str">
        <f t="shared" si="2"/>
        <v/>
      </c>
      <c r="N41" s="285" t="str">
        <f t="shared" si="3"/>
        <v/>
      </c>
      <c r="O41" s="285" t="str">
        <f t="shared" si="4"/>
        <v/>
      </c>
      <c r="P41" s="286" t="str">
        <f t="shared" si="5"/>
        <v/>
      </c>
      <c r="Q41" s="286" t="str">
        <f t="shared" si="6"/>
        <v/>
      </c>
      <c r="R41" s="389"/>
    </row>
    <row r="42" spans="1:18" ht="13.8" x14ac:dyDescent="0.25">
      <c r="A42" s="106" t="str">
        <f>IF('Step 7 RT'!A42="","",'Step 7 RT'!A42)</f>
        <v/>
      </c>
      <c r="B42" s="769" t="str">
        <f>IF('Step 7 RT'!B42="","",'Step 7 RT'!B42)</f>
        <v/>
      </c>
      <c r="C42" s="770"/>
      <c r="D42" s="771"/>
      <c r="E42" s="373"/>
      <c r="F42" s="373"/>
      <c r="G42" s="284" t="str">
        <f t="shared" si="0"/>
        <v/>
      </c>
      <c r="H42" s="373"/>
      <c r="I42" s="373"/>
      <c r="J42" s="284" t="str">
        <f t="shared" si="1"/>
        <v/>
      </c>
      <c r="K42" s="373"/>
      <c r="L42" s="387"/>
      <c r="M42" s="285" t="str">
        <f t="shared" si="2"/>
        <v/>
      </c>
      <c r="N42" s="285" t="str">
        <f t="shared" si="3"/>
        <v/>
      </c>
      <c r="O42" s="285" t="str">
        <f t="shared" si="4"/>
        <v/>
      </c>
      <c r="P42" s="286" t="str">
        <f t="shared" si="5"/>
        <v/>
      </c>
      <c r="Q42" s="286" t="str">
        <f t="shared" si="6"/>
        <v/>
      </c>
      <c r="R42" s="389"/>
    </row>
    <row r="43" spans="1:18" ht="13.8" x14ac:dyDescent="0.25">
      <c r="A43" s="106" t="str">
        <f>IF('Step 7 RT'!A43="","",'Step 7 RT'!A43)</f>
        <v/>
      </c>
      <c r="B43" s="769" t="str">
        <f>IF('Step 7 RT'!B43="","",'Step 7 RT'!B43)</f>
        <v/>
      </c>
      <c r="C43" s="770"/>
      <c r="D43" s="771"/>
      <c r="E43" s="373"/>
      <c r="F43" s="373"/>
      <c r="G43" s="284" t="str">
        <f t="shared" si="0"/>
        <v/>
      </c>
      <c r="H43" s="373"/>
      <c r="I43" s="373"/>
      <c r="J43" s="284" t="str">
        <f t="shared" si="1"/>
        <v/>
      </c>
      <c r="K43" s="373"/>
      <c r="L43" s="387"/>
      <c r="M43" s="285" t="str">
        <f t="shared" si="2"/>
        <v/>
      </c>
      <c r="N43" s="285" t="str">
        <f t="shared" si="3"/>
        <v/>
      </c>
      <c r="O43" s="285" t="str">
        <f t="shared" si="4"/>
        <v/>
      </c>
      <c r="P43" s="286" t="str">
        <f t="shared" si="5"/>
        <v/>
      </c>
      <c r="Q43" s="286" t="str">
        <f t="shared" si="6"/>
        <v/>
      </c>
      <c r="R43" s="389"/>
    </row>
    <row r="44" spans="1:18" ht="13.8" x14ac:dyDescent="0.25">
      <c r="A44" s="106" t="str">
        <f>IF('Step 7 RT'!A44="","",'Step 7 RT'!A44)</f>
        <v/>
      </c>
      <c r="B44" s="769" t="str">
        <f>IF('Step 7 RT'!B44="","",'Step 7 RT'!B44)</f>
        <v/>
      </c>
      <c r="C44" s="770"/>
      <c r="D44" s="771"/>
      <c r="E44" s="375"/>
      <c r="F44" s="373"/>
      <c r="G44" s="284" t="str">
        <f t="shared" si="0"/>
        <v/>
      </c>
      <c r="H44" s="373"/>
      <c r="I44" s="373"/>
      <c r="J44" s="284" t="str">
        <f t="shared" si="1"/>
        <v/>
      </c>
      <c r="K44" s="373"/>
      <c r="L44" s="387"/>
      <c r="M44" s="285" t="str">
        <f t="shared" si="2"/>
        <v/>
      </c>
      <c r="N44" s="285" t="str">
        <f t="shared" si="3"/>
        <v/>
      </c>
      <c r="O44" s="285" t="str">
        <f t="shared" si="4"/>
        <v/>
      </c>
      <c r="P44" s="286" t="str">
        <f t="shared" si="5"/>
        <v/>
      </c>
      <c r="Q44" s="286" t="str">
        <f t="shared" si="6"/>
        <v/>
      </c>
      <c r="R44" s="389"/>
    </row>
    <row r="45" spans="1:18" ht="13.8" x14ac:dyDescent="0.25">
      <c r="A45" s="106" t="str">
        <f>IF('Step 7 RT'!A45="","",'Step 7 RT'!A45)</f>
        <v/>
      </c>
      <c r="B45" s="769" t="str">
        <f>IF('Step 7 RT'!B45="","",'Step 7 RT'!B45)</f>
        <v/>
      </c>
      <c r="C45" s="770"/>
      <c r="D45" s="771"/>
      <c r="E45" s="373"/>
      <c r="F45" s="373"/>
      <c r="G45" s="284" t="str">
        <f t="shared" si="0"/>
        <v/>
      </c>
      <c r="H45" s="373"/>
      <c r="I45" s="373"/>
      <c r="J45" s="284" t="str">
        <f t="shared" si="1"/>
        <v/>
      </c>
      <c r="K45" s="373"/>
      <c r="L45" s="387"/>
      <c r="M45" s="285" t="str">
        <f t="shared" si="2"/>
        <v/>
      </c>
      <c r="N45" s="285" t="str">
        <f t="shared" si="3"/>
        <v/>
      </c>
      <c r="O45" s="285" t="str">
        <f t="shared" si="4"/>
        <v/>
      </c>
      <c r="P45" s="286" t="str">
        <f t="shared" si="5"/>
        <v/>
      </c>
      <c r="Q45" s="286" t="str">
        <f t="shared" si="6"/>
        <v/>
      </c>
      <c r="R45" s="389"/>
    </row>
    <row r="46" spans="1:18" ht="13.8" x14ac:dyDescent="0.25">
      <c r="A46" s="106" t="str">
        <f>IF('Step 7 RT'!A46="","",'Step 7 RT'!A46)</f>
        <v/>
      </c>
      <c r="B46" s="769" t="str">
        <f>IF('Step 7 RT'!B46="","",'Step 7 RT'!B46)</f>
        <v/>
      </c>
      <c r="C46" s="770"/>
      <c r="D46" s="771"/>
      <c r="E46" s="373"/>
      <c r="F46" s="373"/>
      <c r="G46" s="284" t="str">
        <f t="shared" si="0"/>
        <v/>
      </c>
      <c r="H46" s="373"/>
      <c r="I46" s="373"/>
      <c r="J46" s="284" t="str">
        <f t="shared" si="1"/>
        <v/>
      </c>
      <c r="K46" s="373"/>
      <c r="L46" s="387"/>
      <c r="M46" s="285" t="str">
        <f t="shared" si="2"/>
        <v/>
      </c>
      <c r="N46" s="285" t="str">
        <f t="shared" si="3"/>
        <v/>
      </c>
      <c r="O46" s="285" t="str">
        <f t="shared" si="4"/>
        <v/>
      </c>
      <c r="P46" s="286" t="str">
        <f t="shared" si="5"/>
        <v/>
      </c>
      <c r="Q46" s="286" t="str">
        <f t="shared" si="6"/>
        <v/>
      </c>
      <c r="R46" s="389"/>
    </row>
    <row r="47" spans="1:18" ht="13.8" x14ac:dyDescent="0.25">
      <c r="A47" s="106" t="str">
        <f>IF('Step 7 RT'!A47="","",'Step 7 RT'!A47)</f>
        <v/>
      </c>
      <c r="B47" s="769" t="str">
        <f>IF('Step 7 RT'!B47="","",'Step 7 RT'!B47)</f>
        <v/>
      </c>
      <c r="C47" s="770"/>
      <c r="D47" s="771"/>
      <c r="E47" s="373"/>
      <c r="F47" s="373"/>
      <c r="G47" s="284" t="str">
        <f t="shared" si="0"/>
        <v/>
      </c>
      <c r="H47" s="373"/>
      <c r="I47" s="373"/>
      <c r="J47" s="284" t="str">
        <f t="shared" si="1"/>
        <v/>
      </c>
      <c r="K47" s="373"/>
      <c r="L47" s="387"/>
      <c r="M47" s="285" t="str">
        <f t="shared" si="2"/>
        <v/>
      </c>
      <c r="N47" s="285" t="str">
        <f t="shared" si="3"/>
        <v/>
      </c>
      <c r="O47" s="285" t="str">
        <f t="shared" si="4"/>
        <v/>
      </c>
      <c r="P47" s="286" t="str">
        <f t="shared" si="5"/>
        <v/>
      </c>
      <c r="Q47" s="286" t="str">
        <f t="shared" si="6"/>
        <v/>
      </c>
      <c r="R47" s="389"/>
    </row>
    <row r="48" spans="1:18" ht="13.8" x14ac:dyDescent="0.25">
      <c r="A48" s="106" t="str">
        <f>IF('Step 7 RT'!A48="","",'Step 7 RT'!A48)</f>
        <v/>
      </c>
      <c r="B48" s="769" t="str">
        <f>IF('Step 7 RT'!B48="","",'Step 7 RT'!B48)</f>
        <v/>
      </c>
      <c r="C48" s="770"/>
      <c r="D48" s="771"/>
      <c r="E48" s="375"/>
      <c r="F48" s="373"/>
      <c r="G48" s="284" t="str">
        <f t="shared" si="0"/>
        <v/>
      </c>
      <c r="H48" s="373"/>
      <c r="I48" s="373"/>
      <c r="J48" s="284" t="str">
        <f t="shared" si="1"/>
        <v/>
      </c>
      <c r="K48" s="373"/>
      <c r="L48" s="387"/>
      <c r="M48" s="285" t="str">
        <f t="shared" si="2"/>
        <v/>
      </c>
      <c r="N48" s="285" t="str">
        <f t="shared" si="3"/>
        <v/>
      </c>
      <c r="O48" s="285" t="str">
        <f t="shared" si="4"/>
        <v/>
      </c>
      <c r="P48" s="286" t="str">
        <f t="shared" si="5"/>
        <v/>
      </c>
      <c r="Q48" s="286" t="str">
        <f t="shared" si="6"/>
        <v/>
      </c>
      <c r="R48" s="389"/>
    </row>
    <row r="49" spans="1:18" ht="13.8" x14ac:dyDescent="0.25">
      <c r="A49" s="106" t="str">
        <f>IF('Step 7 RT'!A49="","",'Step 7 RT'!A49)</f>
        <v/>
      </c>
      <c r="B49" s="769" t="str">
        <f>IF('Step 7 RT'!B49="","",'Step 7 RT'!B49)</f>
        <v/>
      </c>
      <c r="C49" s="770"/>
      <c r="D49" s="771"/>
      <c r="E49" s="373"/>
      <c r="F49" s="373"/>
      <c r="G49" s="284" t="str">
        <f t="shared" si="0"/>
        <v/>
      </c>
      <c r="H49" s="373"/>
      <c r="I49" s="373"/>
      <c r="J49" s="284" t="str">
        <f t="shared" si="1"/>
        <v/>
      </c>
      <c r="K49" s="373"/>
      <c r="L49" s="387"/>
      <c r="M49" s="285" t="str">
        <f t="shared" si="2"/>
        <v/>
      </c>
      <c r="N49" s="285" t="str">
        <f t="shared" si="3"/>
        <v/>
      </c>
      <c r="O49" s="285" t="str">
        <f t="shared" si="4"/>
        <v/>
      </c>
      <c r="P49" s="286" t="str">
        <f t="shared" si="5"/>
        <v/>
      </c>
      <c r="Q49" s="286" t="str">
        <f t="shared" si="6"/>
        <v/>
      </c>
      <c r="R49" s="389"/>
    </row>
    <row r="50" spans="1:18" ht="13.8" x14ac:dyDescent="0.25">
      <c r="A50" s="106" t="str">
        <f>IF('Step 7 RT'!A50="","",'Step 7 RT'!A50)</f>
        <v/>
      </c>
      <c r="B50" s="769" t="str">
        <f>IF('Step 7 RT'!B50="","",'Step 7 RT'!B50)</f>
        <v/>
      </c>
      <c r="C50" s="770"/>
      <c r="D50" s="771"/>
      <c r="E50" s="373"/>
      <c r="F50" s="373"/>
      <c r="G50" s="284" t="str">
        <f t="shared" si="0"/>
        <v/>
      </c>
      <c r="H50" s="373"/>
      <c r="I50" s="373"/>
      <c r="J50" s="284" t="str">
        <f t="shared" si="1"/>
        <v/>
      </c>
      <c r="K50" s="373"/>
      <c r="L50" s="387"/>
      <c r="M50" s="329" t="str">
        <f t="shared" si="2"/>
        <v/>
      </c>
      <c r="N50" s="285" t="str">
        <f t="shared" si="3"/>
        <v/>
      </c>
      <c r="O50" s="285" t="str">
        <f t="shared" si="4"/>
        <v/>
      </c>
      <c r="P50" s="286" t="str">
        <f t="shared" si="5"/>
        <v/>
      </c>
      <c r="Q50" s="286" t="str">
        <f t="shared" si="6"/>
        <v/>
      </c>
      <c r="R50" s="562"/>
    </row>
    <row r="51" spans="1:18" ht="14.4" thickBot="1" x14ac:dyDescent="0.3">
      <c r="A51" s="119" t="str">
        <f>IF('Step 7 RT'!A51="","",'Step 7 RT'!A51)</f>
        <v/>
      </c>
      <c r="B51" s="777" t="str">
        <f>IF('Step 7 RT'!B51="","",'Step 7 RT'!B51)</f>
        <v/>
      </c>
      <c r="C51" s="778"/>
      <c r="D51" s="779"/>
      <c r="E51" s="380"/>
      <c r="F51" s="380"/>
      <c r="G51" s="288" t="str">
        <f t="shared" si="0"/>
        <v/>
      </c>
      <c r="H51" s="380"/>
      <c r="I51" s="380"/>
      <c r="J51" s="288" t="str">
        <f t="shared" si="1"/>
        <v/>
      </c>
      <c r="K51" s="380"/>
      <c r="L51" s="388"/>
      <c r="M51" s="289" t="str">
        <f t="shared" si="2"/>
        <v/>
      </c>
      <c r="N51" s="289" t="str">
        <f>IF(ISNUMBER(E51),IF($K$10="YES",IF(K51&gt;=32670,"YES","NO"),"N/A"),"")</f>
        <v/>
      </c>
      <c r="O51" s="289" t="str">
        <f>IF(ISBLANK(E51),"",IF($K$10="YES",IF(L51="YES","YES",IF(L51="NO","NO","INPUT COLUMN L")),"N/A"))</f>
        <v/>
      </c>
      <c r="P51" s="290" t="str">
        <f t="shared" si="5"/>
        <v/>
      </c>
      <c r="Q51" s="290" t="str">
        <f>IF(ISBLANK(E51),"",IF($K$10="NO","N/A",IF(OR(M51="YES",N51="YES",O51="YES"),K51,0)))</f>
        <v/>
      </c>
      <c r="R51" s="390"/>
    </row>
    <row r="52" spans="1:18" s="330" customFormat="1" ht="15.75" customHeight="1" thickTop="1" thickBot="1" x14ac:dyDescent="0.3">
      <c r="A52" s="763" t="s">
        <v>23</v>
      </c>
      <c r="B52" s="764"/>
      <c r="C52" s="764"/>
      <c r="D52" s="764"/>
      <c r="E52" s="292">
        <f t="shared" ref="E52:K52" si="7">SUM(E14:E51)</f>
        <v>0</v>
      </c>
      <c r="F52" s="292">
        <f t="shared" si="7"/>
        <v>0</v>
      </c>
      <c r="G52" s="292">
        <f t="shared" si="7"/>
        <v>0</v>
      </c>
      <c r="H52" s="292">
        <f t="shared" si="7"/>
        <v>0</v>
      </c>
      <c r="I52" s="292">
        <f t="shared" si="7"/>
        <v>0</v>
      </c>
      <c r="J52" s="292">
        <f t="shared" si="7"/>
        <v>0</v>
      </c>
      <c r="K52" s="292">
        <f t="shared" si="7"/>
        <v>0</v>
      </c>
      <c r="L52" s="294"/>
      <c r="M52" s="294"/>
      <c r="N52" s="294"/>
      <c r="O52" s="294"/>
      <c r="P52" s="292">
        <f>SUM(P14:P51)</f>
        <v>0</v>
      </c>
      <c r="Q52" s="292">
        <f>SUM(Q14:Q51)</f>
        <v>0</v>
      </c>
      <c r="R52" s="295"/>
    </row>
    <row r="53" spans="1:18" x14ac:dyDescent="0.25">
      <c r="A53" s="331"/>
      <c r="B53" s="332"/>
      <c r="C53" s="332"/>
      <c r="D53" s="332"/>
      <c r="E53" s="333"/>
      <c r="F53" s="334"/>
      <c r="G53" s="334"/>
      <c r="H53" s="334"/>
      <c r="I53" s="334"/>
      <c r="J53" s="133"/>
      <c r="K53" s="133"/>
      <c r="L53" s="334"/>
      <c r="M53" s="334"/>
      <c r="N53" s="334"/>
      <c r="O53" s="334"/>
      <c r="P53" s="133"/>
      <c r="Q53" s="133"/>
      <c r="R53" s="134"/>
    </row>
    <row r="54" spans="1:18" x14ac:dyDescent="0.25">
      <c r="A54" s="221" t="s">
        <v>180</v>
      </c>
      <c r="B54" s="301"/>
      <c r="C54" s="301"/>
      <c r="D54" s="301"/>
      <c r="E54" s="298"/>
      <c r="F54" s="264"/>
      <c r="G54" s="264"/>
      <c r="H54" s="264"/>
      <c r="I54" s="264"/>
      <c r="J54" s="135"/>
      <c r="K54" s="135"/>
      <c r="L54" s="264"/>
      <c r="M54" s="264"/>
      <c r="N54" s="264"/>
      <c r="O54" s="264"/>
      <c r="P54" s="135"/>
      <c r="Q54" s="135"/>
      <c r="R54" s="138"/>
    </row>
    <row r="55" spans="1:18" s="87" customFormat="1" x14ac:dyDescent="0.25">
      <c r="A55" s="146"/>
      <c r="B55" s="302"/>
      <c r="C55" s="302"/>
      <c r="D55" s="302"/>
      <c r="E55" s="303"/>
      <c r="F55" s="304"/>
      <c r="G55" s="148"/>
      <c r="H55" s="148"/>
      <c r="I55" s="304"/>
      <c r="L55" s="304"/>
      <c r="M55" s="304"/>
      <c r="N55" s="304"/>
      <c r="O55" s="304"/>
      <c r="R55" s="88"/>
    </row>
    <row r="56" spans="1:18" s="87" customFormat="1" ht="13.8" thickBot="1" x14ac:dyDescent="0.3">
      <c r="A56" s="335" t="s">
        <v>30</v>
      </c>
      <c r="B56" s="336"/>
      <c r="C56" s="336"/>
      <c r="D56" s="336"/>
      <c r="E56" s="337"/>
      <c r="F56" s="338"/>
      <c r="G56" s="339"/>
      <c r="H56" s="340"/>
      <c r="I56" s="340"/>
      <c r="J56" s="341"/>
      <c r="K56" s="342"/>
      <c r="L56" s="338"/>
      <c r="M56" s="338"/>
      <c r="N56" s="338"/>
      <c r="O56" s="338"/>
      <c r="P56" s="92"/>
      <c r="Q56" s="92"/>
      <c r="R56" s="93"/>
    </row>
    <row r="57" spans="1:18" s="87" customFormat="1" x14ac:dyDescent="0.25">
      <c r="B57" s="308"/>
      <c r="C57" s="308"/>
      <c r="D57" s="308"/>
      <c r="E57" s="298"/>
      <c r="F57" s="304"/>
      <c r="G57" s="304"/>
      <c r="H57" s="304"/>
      <c r="I57" s="304"/>
      <c r="L57" s="304"/>
      <c r="M57" s="304"/>
      <c r="N57" s="304"/>
      <c r="O57" s="304"/>
    </row>
    <row r="58" spans="1:18" s="87" customFormat="1" x14ac:dyDescent="0.25">
      <c r="A58" s="308"/>
      <c r="B58" s="308"/>
      <c r="C58" s="308"/>
      <c r="D58" s="308"/>
      <c r="E58" s="298"/>
      <c r="F58" s="304"/>
      <c r="G58" s="304"/>
      <c r="H58" s="304"/>
      <c r="I58" s="304"/>
      <c r="J58" s="309"/>
      <c r="K58" s="309"/>
      <c r="L58" s="310"/>
      <c r="M58" s="310"/>
      <c r="N58" s="310"/>
      <c r="O58" s="310"/>
      <c r="P58" s="309"/>
      <c r="Q58" s="309"/>
      <c r="R58" s="309"/>
    </row>
    <row r="59" spans="1:18" x14ac:dyDescent="0.25">
      <c r="A59" s="308"/>
      <c r="B59" s="308"/>
      <c r="C59" s="308"/>
      <c r="D59" s="308"/>
      <c r="E59" s="298"/>
    </row>
    <row r="60" spans="1:18" x14ac:dyDescent="0.25">
      <c r="A60" s="308"/>
      <c r="B60" s="308"/>
      <c r="C60" s="308"/>
      <c r="D60" s="308"/>
      <c r="E60" s="298"/>
    </row>
    <row r="61" spans="1:18" s="87" customFormat="1" x14ac:dyDescent="0.25">
      <c r="A61" s="311"/>
      <c r="B61" s="311"/>
      <c r="C61" s="311"/>
      <c r="D61" s="312"/>
      <c r="E61" s="313"/>
      <c r="F61" s="314"/>
      <c r="G61" s="304"/>
      <c r="H61" s="304"/>
      <c r="I61" s="304"/>
      <c r="L61" s="304"/>
      <c r="M61" s="304"/>
      <c r="N61" s="304"/>
      <c r="O61" s="304"/>
    </row>
    <row r="62" spans="1:18" s="87" customFormat="1" x14ac:dyDescent="0.25">
      <c r="B62" s="315"/>
      <c r="C62" s="128"/>
      <c r="D62" s="307"/>
      <c r="E62" s="144"/>
      <c r="F62" s="304"/>
      <c r="G62" s="304"/>
      <c r="H62" s="304"/>
      <c r="I62" s="304"/>
      <c r="L62" s="304"/>
      <c r="M62" s="304"/>
      <c r="N62" s="304"/>
      <c r="O62" s="304"/>
    </row>
    <row r="63" spans="1:18" s="87" customFormat="1" x14ac:dyDescent="0.25">
      <c r="B63" s="315"/>
      <c r="C63" s="128"/>
      <c r="D63" s="307"/>
      <c r="E63" s="144"/>
      <c r="F63" s="304"/>
      <c r="G63" s="304"/>
      <c r="H63" s="304"/>
      <c r="I63" s="304"/>
      <c r="L63" s="304"/>
      <c r="M63" s="304"/>
      <c r="N63" s="304"/>
      <c r="O63" s="304"/>
    </row>
    <row r="64" spans="1:18" s="87" customFormat="1" x14ac:dyDescent="0.25">
      <c r="B64" s="307"/>
      <c r="C64" s="128"/>
      <c r="D64" s="307"/>
      <c r="E64" s="144"/>
      <c r="F64" s="316"/>
      <c r="G64" s="304"/>
      <c r="H64" s="304"/>
      <c r="I64" s="304"/>
      <c r="L64" s="304"/>
      <c r="M64" s="304"/>
      <c r="N64" s="304"/>
      <c r="O64" s="304"/>
    </row>
    <row r="65" spans="1:15" s="87" customFormat="1" x14ac:dyDescent="0.25">
      <c r="A65" s="302"/>
      <c r="B65" s="128"/>
      <c r="C65" s="311"/>
      <c r="D65" s="311"/>
      <c r="E65" s="304"/>
      <c r="F65" s="304"/>
      <c r="G65" s="304"/>
      <c r="H65" s="304"/>
      <c r="I65" s="304"/>
      <c r="L65" s="304"/>
      <c r="M65" s="304"/>
      <c r="N65" s="304"/>
      <c r="O65" s="304"/>
    </row>
    <row r="66" spans="1:15" s="87" customFormat="1" x14ac:dyDescent="0.25">
      <c r="A66" s="128"/>
      <c r="B66" s="128"/>
      <c r="C66" s="311"/>
      <c r="D66" s="311"/>
      <c r="E66" s="304"/>
      <c r="F66" s="304"/>
      <c r="G66" s="304"/>
      <c r="H66" s="304"/>
      <c r="I66" s="304"/>
      <c r="L66" s="304"/>
      <c r="M66" s="304"/>
      <c r="N66" s="304"/>
      <c r="O66" s="304"/>
    </row>
    <row r="67" spans="1:15" s="87" customFormat="1" x14ac:dyDescent="0.25">
      <c r="C67" s="311"/>
      <c r="E67" s="304"/>
      <c r="F67" s="304"/>
      <c r="G67" s="304"/>
      <c r="H67" s="304"/>
      <c r="I67" s="304"/>
      <c r="L67" s="304"/>
      <c r="M67" s="304"/>
      <c r="N67" s="304"/>
      <c r="O67" s="304"/>
    </row>
    <row r="68" spans="1:15" s="87" customFormat="1" x14ac:dyDescent="0.25">
      <c r="A68" s="317"/>
      <c r="B68" s="318"/>
      <c r="C68" s="318"/>
      <c r="D68" s="318"/>
      <c r="E68" s="319"/>
      <c r="F68" s="320"/>
      <c r="G68" s="320"/>
      <c r="H68" s="304"/>
      <c r="I68" s="304"/>
      <c r="L68" s="304"/>
      <c r="M68" s="304"/>
      <c r="N68" s="304"/>
      <c r="O68" s="304"/>
    </row>
    <row r="69" spans="1:15" s="87" customFormat="1" x14ac:dyDescent="0.25">
      <c r="A69" s="321"/>
      <c r="B69" s="322"/>
      <c r="C69" s="322"/>
      <c r="D69" s="322"/>
      <c r="E69" s="323"/>
      <c r="F69" s="324"/>
      <c r="G69" s="324"/>
      <c r="H69" s="304"/>
      <c r="I69" s="304"/>
      <c r="L69" s="304"/>
      <c r="M69" s="304"/>
      <c r="N69" s="304"/>
      <c r="O69" s="304"/>
    </row>
    <row r="70" spans="1:15" s="87" customFormat="1" x14ac:dyDescent="0.25">
      <c r="A70" s="321"/>
      <c r="B70" s="322"/>
      <c r="C70" s="322"/>
      <c r="D70" s="322"/>
      <c r="E70" s="323"/>
      <c r="F70" s="324"/>
      <c r="G70" s="324"/>
      <c r="H70" s="304"/>
      <c r="I70" s="304"/>
      <c r="L70" s="304"/>
      <c r="M70" s="304"/>
      <c r="N70" s="304"/>
      <c r="O70" s="304"/>
    </row>
    <row r="71" spans="1:15" s="87" customFormat="1" x14ac:dyDescent="0.25">
      <c r="A71" s="321"/>
      <c r="B71" s="322"/>
      <c r="C71" s="322"/>
      <c r="D71" s="322"/>
      <c r="E71" s="323"/>
      <c r="F71" s="324"/>
      <c r="G71" s="324"/>
      <c r="H71" s="304"/>
      <c r="I71" s="304"/>
      <c r="L71" s="304"/>
      <c r="M71" s="304"/>
      <c r="N71" s="304"/>
      <c r="O71" s="304"/>
    </row>
    <row r="72" spans="1:15" s="87" customFormat="1" x14ac:dyDescent="0.25">
      <c r="A72" s="321"/>
      <c r="B72" s="325"/>
      <c r="C72" s="325"/>
      <c r="D72" s="325"/>
      <c r="E72" s="323"/>
      <c r="F72" s="324"/>
      <c r="G72" s="324"/>
      <c r="H72" s="304"/>
      <c r="I72" s="304"/>
      <c r="L72" s="304"/>
      <c r="M72" s="304"/>
      <c r="N72" s="304"/>
      <c r="O72" s="304"/>
    </row>
    <row r="73" spans="1:15" s="87" customFormat="1" x14ac:dyDescent="0.25">
      <c r="A73" s="321"/>
      <c r="B73" s="325"/>
      <c r="C73" s="325"/>
      <c r="D73" s="325"/>
      <c r="E73" s="304"/>
      <c r="F73" s="304"/>
      <c r="G73" s="304"/>
      <c r="H73" s="304"/>
      <c r="I73" s="304"/>
      <c r="L73" s="304"/>
      <c r="M73" s="304"/>
      <c r="N73" s="304"/>
      <c r="O73" s="304"/>
    </row>
  </sheetData>
  <sheetProtection password="8E70" sheet="1"/>
  <customSheetViews>
    <customSheetView guid="{1BF416DB-7897-4658-8DE8-81D4B574EE47}" scale="75" showPageBreaks="1" printArea="1" hiddenColumns="1" showRuler="0">
      <selection activeCell="A17" sqref="A17"/>
      <pageMargins left="0.1" right="0.1" top="0.25" bottom="0.21" header="0.5" footer="0.25"/>
      <printOptions horizontalCentered="1" verticalCentered="1"/>
      <pageSetup paperSize="5" scale="56" orientation="landscape" r:id="rId1"/>
      <headerFooter alignWithMargins="0">
        <oddFooter>&amp;C&amp;F (&amp;A) &amp;D &amp;T</oddFooter>
      </headerFooter>
    </customSheetView>
    <customSheetView guid="{6B8BB85A-CDE2-45AD-B578-6A613C1EA15E}" scale="75" hiddenColumns="1" showRuler="0">
      <selection activeCell="F10" sqref="F10"/>
      <pageMargins left="0.25" right="0.25" top="0.75" bottom="0.21" header="0.5" footer="0.25"/>
      <printOptions horizontalCentered="1" verticalCentered="1"/>
      <pageSetup paperSize="5" scale="56" orientation="landscape" r:id="rId2"/>
      <headerFooter alignWithMargins="0">
        <oddFooter>&amp;C&amp;F (&amp;A) &amp;D &amp;T</oddFooter>
      </headerFooter>
    </customSheetView>
  </customSheetViews>
  <mergeCells count="43">
    <mergeCell ref="B46:D46"/>
    <mergeCell ref="B43:D43"/>
    <mergeCell ref="B32:D32"/>
    <mergeCell ref="B33:D33"/>
    <mergeCell ref="B36:D36"/>
    <mergeCell ref="B41:D41"/>
    <mergeCell ref="B37:D37"/>
    <mergeCell ref="B31:D31"/>
    <mergeCell ref="B42:D42"/>
    <mergeCell ref="B23:D23"/>
    <mergeCell ref="B35:D35"/>
    <mergeCell ref="B26:D26"/>
    <mergeCell ref="B17:D17"/>
    <mergeCell ref="B51:D51"/>
    <mergeCell ref="A52:D52"/>
    <mergeCell ref="B38:D38"/>
    <mergeCell ref="B39:D39"/>
    <mergeCell ref="B40:D40"/>
    <mergeCell ref="B48:D48"/>
    <mergeCell ref="B49:D49"/>
    <mergeCell ref="B44:D44"/>
    <mergeCell ref="B45:D45"/>
    <mergeCell ref="B50:D50"/>
    <mergeCell ref="B47:D47"/>
    <mergeCell ref="B34:D34"/>
    <mergeCell ref="B19:D19"/>
    <mergeCell ref="B20:D20"/>
    <mergeCell ref="B21:D21"/>
    <mergeCell ref="B18:D18"/>
    <mergeCell ref="B29:D29"/>
    <mergeCell ref="B30:D30"/>
    <mergeCell ref="B27:D27"/>
    <mergeCell ref="B28:D28"/>
    <mergeCell ref="B24:D24"/>
    <mergeCell ref="B22:D22"/>
    <mergeCell ref="B25:D25"/>
    <mergeCell ref="B2:J2"/>
    <mergeCell ref="B15:D15"/>
    <mergeCell ref="B16:D16"/>
    <mergeCell ref="B5:C5"/>
    <mergeCell ref="B6:C6"/>
    <mergeCell ref="B13:D13"/>
    <mergeCell ref="B14:D14"/>
  </mergeCells>
  <phoneticPr fontId="0" type="noConversion"/>
  <dataValidations count="3">
    <dataValidation type="list" allowBlank="1" sqref="L51">
      <formula1>"YES,NO"</formula1>
    </dataValidation>
    <dataValidation type="list" allowBlank="1" showInputMessage="1" showErrorMessage="1" sqref="F11:F12">
      <formula1>"YES,NO"</formula1>
    </dataValidation>
    <dataValidation type="list" allowBlank="1" sqref="L14:L50">
      <formula1>",YES,NO"</formula1>
    </dataValidation>
  </dataValidations>
  <printOptions horizontalCentered="1" verticalCentered="1"/>
  <pageMargins left="0.2" right="0.2" top="0.25" bottom="0.21" header="0.5" footer="0.18"/>
  <pageSetup paperSize="3" scale="61" orientation="landscape" r:id="rId3"/>
  <headerFooter alignWithMargins="0">
    <oddFooter>&amp;L&amp;F&amp;R&amp;D    &amp;T    Version 5.0</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9"/>
  <sheetViews>
    <sheetView zoomScale="70" zoomScaleNormal="70" workbookViewId="0">
      <selection activeCell="A9" sqref="A9"/>
    </sheetView>
  </sheetViews>
  <sheetFormatPr defaultColWidth="9.109375" defaultRowHeight="13.2" x14ac:dyDescent="0.25"/>
  <cols>
    <col min="1" max="1" width="22.6640625" style="22" customWidth="1"/>
    <col min="2" max="2" width="25.5546875" style="22" customWidth="1"/>
    <col min="3" max="3" width="32.88671875" style="22" customWidth="1"/>
    <col min="4" max="4" width="54.33203125" style="22" customWidth="1"/>
    <col min="5" max="5" width="47.21875" style="22" customWidth="1"/>
    <col min="6" max="6" width="9" style="22" customWidth="1"/>
    <col min="7" max="7" width="15.88671875" style="22" customWidth="1"/>
    <col min="8" max="8" width="11.109375" style="45" customWidth="1"/>
    <col min="9" max="9" width="23.44140625" style="22" bestFit="1" customWidth="1"/>
    <col min="10" max="10" width="16.109375" style="22" customWidth="1"/>
    <col min="11" max="11" width="26.6640625" style="45" customWidth="1"/>
    <col min="12" max="12" width="28.5546875" style="45" bestFit="1" customWidth="1"/>
    <col min="13" max="13" width="29.88671875" style="22" customWidth="1"/>
    <col min="14" max="14" width="12.109375" style="22" customWidth="1"/>
    <col min="15" max="15" width="15.109375" style="22" customWidth="1"/>
    <col min="16" max="16" width="61.6640625" style="22" customWidth="1"/>
    <col min="17" max="16384" width="9.109375" style="22"/>
  </cols>
  <sheetData>
    <row r="1" spans="1:15" x14ac:dyDescent="0.25">
      <c r="A1" s="81"/>
      <c r="B1" s="46"/>
      <c r="C1" s="46"/>
      <c r="D1" s="46"/>
      <c r="E1" s="46"/>
      <c r="F1" s="478"/>
      <c r="G1" s="45"/>
      <c r="H1" s="22"/>
      <c r="J1" s="45"/>
      <c r="L1" s="22"/>
    </row>
    <row r="2" spans="1:15" ht="12.75" customHeight="1" x14ac:dyDescent="0.25">
      <c r="A2" s="95" t="s">
        <v>44</v>
      </c>
      <c r="B2" s="735" t="str">
        <f>IF('Step1 through Step 4'!B2:G2="","",'Step1 through Step 4'!B2:G2)</f>
        <v/>
      </c>
      <c r="C2" s="735"/>
      <c r="D2" s="735"/>
      <c r="E2" s="34"/>
      <c r="F2" s="479"/>
      <c r="G2" s="51"/>
      <c r="H2" s="51"/>
      <c r="I2" s="51"/>
      <c r="J2" s="45"/>
      <c r="L2" s="22"/>
    </row>
    <row r="3" spans="1:15" x14ac:dyDescent="0.25">
      <c r="A3" s="95" t="s">
        <v>53</v>
      </c>
      <c r="B3" s="746" t="str">
        <f>IF('Step1 through Step 4'!B3="","",'Step1 through Step 4'!B3)</f>
        <v/>
      </c>
      <c r="C3" s="703"/>
      <c r="D3" s="703"/>
      <c r="E3" s="85"/>
      <c r="F3" s="479"/>
      <c r="G3" s="51"/>
      <c r="H3" s="51"/>
      <c r="I3" s="51"/>
      <c r="J3" s="45"/>
      <c r="L3" s="22"/>
    </row>
    <row r="4" spans="1:15" x14ac:dyDescent="0.25">
      <c r="A4" s="38" t="s">
        <v>32</v>
      </c>
      <c r="B4" s="746" t="str">
        <f>IF('Step1 through Step 4'!B4="","",'Step1 through Step 4'!B4)</f>
        <v/>
      </c>
      <c r="C4" s="703"/>
      <c r="D4" s="703"/>
      <c r="E4" s="89"/>
      <c r="F4" s="88"/>
      <c r="G4" s="51"/>
      <c r="H4" s="51"/>
      <c r="I4" s="51"/>
      <c r="J4" s="45"/>
      <c r="L4" s="22"/>
    </row>
    <row r="5" spans="1:15" ht="25.5" customHeight="1" x14ac:dyDescent="0.25">
      <c r="A5" s="38" t="s">
        <v>46</v>
      </c>
      <c r="B5" s="745" t="str">
        <f>IF('Step1 through Step 4'!B5="","",'Step1 through Step 4'!B5)</f>
        <v/>
      </c>
      <c r="C5" s="783"/>
      <c r="D5" s="783"/>
      <c r="E5" s="783"/>
      <c r="F5" s="88"/>
      <c r="G5" s="51"/>
      <c r="H5" s="51"/>
      <c r="I5" s="51"/>
      <c r="J5" s="45"/>
      <c r="L5" s="22"/>
    </row>
    <row r="6" spans="1:15" x14ac:dyDescent="0.25">
      <c r="A6" s="38" t="s">
        <v>55</v>
      </c>
      <c r="B6" s="746" t="str">
        <f>IF('Step1 through Step 4'!B6="","",'Step1 through Step 4'!B6)</f>
        <v/>
      </c>
      <c r="C6" s="703"/>
      <c r="D6" s="703"/>
      <c r="E6" s="703"/>
      <c r="F6" s="88"/>
      <c r="G6" s="51"/>
      <c r="H6" s="51"/>
      <c r="I6" s="51"/>
      <c r="J6" s="45"/>
      <c r="L6" s="22"/>
    </row>
    <row r="7" spans="1:15" ht="26.4" x14ac:dyDescent="0.25">
      <c r="A7" s="82" t="s">
        <v>56</v>
      </c>
      <c r="B7" s="745" t="str">
        <f>IF('Step1 through Step 4'!B7="","",'Step1 through Step 4'!B7)</f>
        <v/>
      </c>
      <c r="C7" s="783"/>
      <c r="D7" s="703"/>
      <c r="E7" s="89"/>
      <c r="F7" s="88"/>
      <c r="G7" s="51"/>
      <c r="H7" s="51"/>
      <c r="I7" s="51"/>
      <c r="J7" s="45"/>
      <c r="L7" s="22"/>
    </row>
    <row r="8" spans="1:15" ht="13.8" thickBot="1" x14ac:dyDescent="0.3">
      <c r="A8" s="90" t="s">
        <v>105</v>
      </c>
      <c r="B8" s="780" t="str">
        <f>IF('Step1 through Step 4'!B8="","",'Step1 through Step 4'!B8)</f>
        <v/>
      </c>
      <c r="C8" s="781"/>
      <c r="D8" s="782"/>
      <c r="E8" s="91"/>
      <c r="F8" s="93"/>
      <c r="G8" s="51"/>
      <c r="H8" s="51"/>
      <c r="I8" s="51"/>
      <c r="J8" s="45"/>
      <c r="L8" s="22"/>
    </row>
    <row r="9" spans="1:15" x14ac:dyDescent="0.25">
      <c r="A9" s="81" t="s">
        <v>13</v>
      </c>
      <c r="B9" s="439"/>
      <c r="C9" s="439"/>
      <c r="D9" s="439"/>
      <c r="E9" s="439"/>
      <c r="F9" s="478"/>
      <c r="G9" s="45"/>
      <c r="H9" s="22"/>
      <c r="J9" s="45"/>
      <c r="L9" s="22"/>
    </row>
    <row r="10" spans="1:15" x14ac:dyDescent="0.25">
      <c r="A10" s="555" t="s">
        <v>322</v>
      </c>
      <c r="B10" s="94"/>
      <c r="C10" s="94"/>
      <c r="D10" s="94"/>
      <c r="E10" s="474" t="str">
        <f>IF('Step1 through Step 4'!E33="","",'Step1 through Step 4'!E33)</f>
        <v/>
      </c>
      <c r="F10" s="480"/>
      <c r="G10" s="45"/>
      <c r="H10" s="22"/>
      <c r="J10" s="45"/>
      <c r="L10" s="22"/>
    </row>
    <row r="11" spans="1:15" s="45" customFormat="1" x14ac:dyDescent="0.25">
      <c r="A11" s="555" t="s">
        <v>189</v>
      </c>
      <c r="B11" s="94"/>
      <c r="C11" s="94"/>
      <c r="D11" s="94"/>
      <c r="E11" s="474" t="str">
        <f>'Step 8 FC'!F10</f>
        <v/>
      </c>
      <c r="F11" s="481"/>
      <c r="H11" s="22"/>
      <c r="I11" s="22"/>
      <c r="L11" s="22"/>
      <c r="M11" s="22"/>
      <c r="N11" s="22"/>
      <c r="O11" s="22"/>
    </row>
    <row r="12" spans="1:15" s="45" customFormat="1" x14ac:dyDescent="0.25">
      <c r="A12" s="555" t="s">
        <v>190</v>
      </c>
      <c r="B12" s="94"/>
      <c r="C12" s="94"/>
      <c r="D12" s="94"/>
      <c r="E12" s="474" t="str">
        <f>'Step 7 RT'!E10</f>
        <v/>
      </c>
      <c r="F12" s="481"/>
      <c r="H12" s="22"/>
      <c r="I12" s="22"/>
      <c r="L12" s="22"/>
      <c r="M12" s="22"/>
      <c r="N12" s="22"/>
      <c r="O12" s="22"/>
    </row>
    <row r="13" spans="1:15" s="45" customFormat="1" x14ac:dyDescent="0.25">
      <c r="A13" s="555"/>
      <c r="B13" s="94"/>
      <c r="C13" s="94"/>
      <c r="D13" s="94"/>
      <c r="E13" s="552"/>
      <c r="F13" s="481"/>
      <c r="H13" s="22"/>
      <c r="I13" s="22"/>
      <c r="L13" s="22"/>
      <c r="M13" s="22"/>
      <c r="N13" s="22"/>
      <c r="O13" s="22"/>
    </row>
    <row r="14" spans="1:15" s="45" customFormat="1" x14ac:dyDescent="0.25">
      <c r="A14" s="555" t="s">
        <v>193</v>
      </c>
      <c r="B14" s="94"/>
      <c r="C14" s="94"/>
      <c r="D14" s="94"/>
      <c r="E14" s="565"/>
      <c r="F14" s="481" t="str">
        <f>IF(AND(E10="YES",E14="NO",OR(E16="PROJECT TRIGGERED AND OPPORTUNITY BASED",E16="OPPORTUNITY BASED",E16="STAND-ALONE")),"&lt;------SELECT YES",IF(AND(E10="YES",E14="NO",E16="PROJECT TRIGGERED",E18="HIGH"),"   &lt;------ RETROFIT MUST BE DONE ONSITE, SELECT YES",IF(AND(E10="NO",OR(E11="YES",E12="YES"),E14="NO"),"   &lt;------SELECT YES","")))</f>
        <v/>
      </c>
      <c r="H14" s="22"/>
      <c r="I14" s="22"/>
      <c r="L14" s="22"/>
      <c r="M14" s="22"/>
      <c r="N14" s="22"/>
      <c r="O14" s="22"/>
    </row>
    <row r="15" spans="1:15" s="45" customFormat="1" x14ac:dyDescent="0.25">
      <c r="A15" s="555"/>
      <c r="B15" s="94"/>
      <c r="C15" s="94"/>
      <c r="D15" s="94"/>
      <c r="E15" s="400"/>
      <c r="F15" s="480"/>
      <c r="H15" s="22"/>
      <c r="I15" s="22"/>
      <c r="L15" s="22"/>
      <c r="M15" s="22"/>
      <c r="N15" s="22"/>
      <c r="O15" s="22"/>
    </row>
    <row r="16" spans="1:15" s="45" customFormat="1" x14ac:dyDescent="0.25">
      <c r="A16" s="555" t="str">
        <f>IF(OR(E10="YES",E14="YES"),"Choose the type of retrofit of existing impervious surfaces done by the project.","Choose N/A ------------------------------------------------------------------------------------------------------------------------------------------&gt;")</f>
        <v>Choose N/A ------------------------------------------------------------------------------------------------------------------------------------------&gt;</v>
      </c>
      <c r="B16" s="94"/>
      <c r="C16" s="94"/>
      <c r="D16" s="580"/>
      <c r="E16" s="579"/>
      <c r="F16" s="481" t="str">
        <f>IF(AND(E10="NO",OR(E11="YES",E12="YES"),E14="YES",OR(E16="OPPORTUNITY BASED",E16="N/A")),"      &lt;------ SELECT PROJECT TRIGGERED, PROJECT TRIGGERED AND OPPORTUNITY BASED, OR STAND-ALONE",IF(AND(E10="NO",E11="NO",E12="NO",E14="YES",OR(E16="N/A",E16="PROJECT TRIGGERED",E16="PROJECT TRIGGERED AND OPPORTUNITY BASED")),"      &lt;------ OPPORTUNITY BASED, OR STAND-ALONE",IF(AND(E10="YES",OR(E16="OPPORTUNITY BASED",E16="N/A")),"      &lt;------ SELECT PROJECT TRIGGERED, PROJECT TRIGGERED AND OPPORTUNITY BASED, OR STAND-ALONE","")))</f>
        <v/>
      </c>
      <c r="H16" s="22"/>
      <c r="I16" s="22"/>
      <c r="L16" s="22"/>
      <c r="M16" s="22"/>
      <c r="N16" s="22"/>
      <c r="O16" s="22"/>
    </row>
    <row r="17" spans="1:15" s="45" customFormat="1" x14ac:dyDescent="0.25">
      <c r="A17" s="555"/>
      <c r="B17" s="94"/>
      <c r="C17" s="94"/>
      <c r="D17" s="94"/>
      <c r="E17" s="400"/>
      <c r="F17" s="480"/>
      <c r="H17" s="22"/>
      <c r="I17" s="22"/>
      <c r="L17" s="22"/>
      <c r="M17" s="22"/>
      <c r="N17" s="22"/>
      <c r="O17" s="22"/>
    </row>
    <row r="18" spans="1:15" s="45" customFormat="1" x14ac:dyDescent="0.25">
      <c r="A18" s="555" t="str">
        <f>IF(E10="YES","Is the project in a high, medium, or low priority stormwater retrofit location?","Choose N/A ------------------------------------------------------------------------------------------------------------------------------------------------------------------------------------&gt;")</f>
        <v>Choose N/A ------------------------------------------------------------------------------------------------------------------------------------------------------------------------------------&gt;</v>
      </c>
      <c r="B18" s="94"/>
      <c r="C18" s="94"/>
      <c r="D18" s="94"/>
      <c r="E18" s="565"/>
      <c r="F18" s="481" t="str">
        <f>IF(AND(E10="YES",E18="N/A"),"      &lt;------ SELECT HIGH, MEDIUM, OR LOW","")</f>
        <v/>
      </c>
      <c r="H18" s="22"/>
      <c r="I18" s="22"/>
      <c r="L18" s="22"/>
      <c r="M18" s="22"/>
      <c r="N18" s="22"/>
      <c r="O18" s="22"/>
    </row>
    <row r="19" spans="1:15" x14ac:dyDescent="0.25">
      <c r="A19" s="555"/>
      <c r="B19" s="101"/>
      <c r="C19" s="101"/>
      <c r="D19" s="101"/>
      <c r="E19" s="400"/>
      <c r="F19" s="482"/>
      <c r="G19" s="52"/>
      <c r="H19" s="22"/>
      <c r="J19" s="45"/>
      <c r="L19" s="22"/>
    </row>
    <row r="20" spans="1:15" s="53" customFormat="1" x14ac:dyDescent="0.25">
      <c r="A20" s="555" t="str">
        <f>IF(AND(E10="YES",OR(E16="PROJECT TRIGGERED",E16="PROJECT TRIGGERED AND OPPORTUNITY BASED")),"Was retrofitting ALL existing impervious surfaces on the project infeasible or not cost-effective?**","Choose N/A ------------------------------------------------------------------------------------------------------------------------------------------------------------------------------------&gt;")</f>
        <v>Choose N/A ------------------------------------------------------------------------------------------------------------------------------------------------------------------------------------&gt;</v>
      </c>
      <c r="B20" s="399"/>
      <c r="C20" s="399"/>
      <c r="D20" s="94"/>
      <c r="E20" s="565" t="s">
        <v>324</v>
      </c>
      <c r="F20" s="481" t="str">
        <f>IF(AND(E10="YES",OR(E16="PROJECT TRIGGERED",E16="PROJECT TRIGGERED AND OPPORTUNITY BASED"),E20="N/A"),"      &lt;------ SELECT YES OR NO","")</f>
        <v/>
      </c>
      <c r="G20" s="54"/>
      <c r="J20" s="54"/>
      <c r="K20" s="54"/>
    </row>
    <row r="21" spans="1:15" s="53" customFormat="1" x14ac:dyDescent="0.25">
      <c r="A21" s="555"/>
      <c r="B21" s="399"/>
      <c r="C21" s="399"/>
      <c r="D21" s="94"/>
      <c r="E21" s="552"/>
      <c r="F21" s="481"/>
      <c r="G21" s="54"/>
      <c r="J21" s="54"/>
      <c r="K21" s="54"/>
    </row>
    <row r="22" spans="1:15" s="53" customFormat="1" x14ac:dyDescent="0.25">
      <c r="A22" s="674" t="str">
        <f>IF(OR(E16="N/A",E16=""),"",E16)</f>
        <v/>
      </c>
      <c r="B22" s="399"/>
      <c r="C22" s="399"/>
      <c r="D22" s="94"/>
      <c r="E22" s="552"/>
      <c r="F22" s="481"/>
      <c r="G22" s="54"/>
      <c r="J22" s="54"/>
      <c r="K22" s="54"/>
    </row>
    <row r="23" spans="1:15" s="53" customFormat="1" x14ac:dyDescent="0.25">
      <c r="A23" s="555" t="str">
        <f>IF(AND(E11="YES",E14="YES",OR(E16="PROJECT TRIGGERED",E16="PROJECT TRIGGERED AND OPPORTUNITY BASED")),"How much area of replaced impervious was retrofitted onsite for flow control in the project? (PROJECT TRIGGERED)","Leave Blank  ------------------------------------------------------------------------------------------------------------------------------------------------------------------------------------&gt;")</f>
        <v>Leave Blank  ------------------------------------------------------------------------------------------------------------------------------------------------------------------------------------&gt;</v>
      </c>
      <c r="B23" s="399"/>
      <c r="C23" s="399"/>
      <c r="D23" s="94"/>
      <c r="E23" s="566"/>
      <c r="F23" s="480" t="s">
        <v>117</v>
      </c>
      <c r="G23" s="54"/>
      <c r="J23" s="54"/>
      <c r="K23" s="54"/>
    </row>
    <row r="24" spans="1:15" s="53" customFormat="1" x14ac:dyDescent="0.25">
      <c r="A24" s="555" t="str">
        <f>IF(AND(E12="YES",E14="YES",OR(E16="PROJECT TRIGGERED",E16="PROJECT TRIGGERED AND OPPORTUNITY BASED")),"How much area of replaced PGIS was retrofitted onsite for runoff treatment in the project? (PROJECT TRIGGERED)","Leave Blank  ------------------------------------------------------------------------------------------------------------------------------------------------------------------------------------&gt;")</f>
        <v>Leave Blank  ------------------------------------------------------------------------------------------------------------------------------------------------------------------------------------&gt;</v>
      </c>
      <c r="B24" s="399"/>
      <c r="C24" s="399"/>
      <c r="D24" s="94"/>
      <c r="E24" s="566"/>
      <c r="F24" s="480" t="s">
        <v>117</v>
      </c>
      <c r="G24" s="54"/>
      <c r="J24" s="54"/>
      <c r="K24" s="54"/>
    </row>
    <row r="25" spans="1:15" s="53" customFormat="1" x14ac:dyDescent="0.25">
      <c r="A25" s="555" t="str">
        <f>IF(AND(E14="YES",OR(E16="PROJECT TRIGGERED",E16="PROJECT TRIGGERED AND OPPORTUNITY BASED",E16="STAND-ALONE",E16="OPPORTUNITY BASED")),"How much area of existing impervious was retrofitted onsite for flow control in the project?","Leave Blank  ------------------------------------------------------------------------------------------------------------------------------------------------------------------------------------&gt;")</f>
        <v>Leave Blank  ------------------------------------------------------------------------------------------------------------------------------------------------------------------------------------&gt;</v>
      </c>
      <c r="B25" s="399"/>
      <c r="C25" s="399"/>
      <c r="D25" s="94"/>
      <c r="E25" s="566"/>
      <c r="F25" s="480" t="s">
        <v>117</v>
      </c>
      <c r="G25" s="54"/>
      <c r="J25" s="54"/>
      <c r="K25" s="54"/>
    </row>
    <row r="26" spans="1:15" s="53" customFormat="1" x14ac:dyDescent="0.25">
      <c r="A26" s="555" t="str">
        <f>IF(AND(E14="YES",OR(E16="PROJECT TRIGGERED",E16="PROJECT TRIGGERED AND OPPORTUNITY BASED",E16="STAND-ALONE",E16="OPPORTUNITY BASED")),"How much area of existing PGIS was retrofitted onsite for runoff treatment in the project?","Leave Blank  ------------------------------------------------------------------------------------------------------------------------------------------------------------------------------------&gt;")</f>
        <v>Leave Blank  ------------------------------------------------------------------------------------------------------------------------------------------------------------------------------------&gt;</v>
      </c>
      <c r="B26" s="399"/>
      <c r="C26" s="399"/>
      <c r="D26" s="94"/>
      <c r="E26" s="566"/>
      <c r="F26" s="480" t="s">
        <v>117</v>
      </c>
      <c r="G26" s="54"/>
      <c r="J26" s="54"/>
      <c r="K26" s="54"/>
    </row>
    <row r="27" spans="1:15" x14ac:dyDescent="0.25">
      <c r="A27" s="555" t="str">
        <f>IF(OR(AND(E10="YES",OR(E16="PROJECT TRIGGERED",E16="PROJECT TRIGGERED AND OPPORTUNITY BASED"),OR(E18="LOW",E18="MEDIUM")),AND(E10="NO",OR(E16="PROJECT TRIGGERED AND OPPORTUNITY BASED",E16="OPPORTUNITY BASED",E16="STAND ALONE"))),"How much area of existing impervious was retrofitted offsite for flow control outside the project?","Leave Blank  ------------------------------------------------------------------------------------------------------------------------------------------------------------------------------------&gt;")</f>
        <v>Leave Blank  ------------------------------------------------------------------------------------------------------------------------------------------------------------------------------------&gt;</v>
      </c>
      <c r="B27" s="94"/>
      <c r="C27" s="94"/>
      <c r="D27" s="94"/>
      <c r="E27" s="567"/>
      <c r="F27" s="480" t="s">
        <v>117</v>
      </c>
      <c r="G27" s="45"/>
      <c r="H27" s="22"/>
      <c r="J27" s="45"/>
      <c r="L27" s="22"/>
    </row>
    <row r="28" spans="1:15" s="53" customFormat="1" x14ac:dyDescent="0.25">
      <c r="A28" s="555" t="str">
        <f>IF(OR(AND(E10="YES",OR(E16="PROJECT TRIGGERED",E16="PROJECT TRIGGERED AND OPPORTUNITY BASED"),OR(E18="LOW",E18="MEDIUM")),AND(E10="NO",OR(E16="PROJECT TRIGGERED AND OPPORTUNITY BASED",E16="OPPORTUNITY BASED",E16="STAND ALONE"))),"How much area of existing PGIS was retrofitted offsite for runoff treatment outside the project?","Leave Blank  ------------------------------------------------------------------------------------------------------------------------------------------------------------------------------------&gt;")</f>
        <v>Leave Blank  ------------------------------------------------------------------------------------------------------------------------------------------------------------------------------------&gt;</v>
      </c>
      <c r="B28" s="399"/>
      <c r="C28" s="399"/>
      <c r="D28" s="94"/>
      <c r="E28" s="567"/>
      <c r="F28" s="480" t="s">
        <v>117</v>
      </c>
      <c r="G28" s="54"/>
      <c r="J28" s="54"/>
      <c r="K28" s="54"/>
    </row>
    <row r="29" spans="1:15" s="53" customFormat="1" x14ac:dyDescent="0.25">
      <c r="A29" s="675" t="str">
        <f>IF(E14="YES","How much area of existing impervious was fully reverted to a pervious surface?","Leave Blank  ------------------------------------------------------------------------------------------------------------------------------------------------------------------------------------&gt;")</f>
        <v>Leave Blank  ------------------------------------------------------------------------------------------------------------------------------------------------------------------------------------&gt;</v>
      </c>
      <c r="B29" s="399"/>
      <c r="C29" s="399"/>
      <c r="D29" s="94"/>
      <c r="E29" s="566"/>
      <c r="F29" s="480" t="s">
        <v>117</v>
      </c>
      <c r="G29" s="54"/>
      <c r="J29" s="54"/>
      <c r="K29" s="54"/>
    </row>
    <row r="30" spans="1:15" s="53" customFormat="1" x14ac:dyDescent="0.25">
      <c r="A30" s="675"/>
      <c r="B30" s="399"/>
      <c r="C30" s="399"/>
      <c r="D30" s="94"/>
      <c r="E30" s="477"/>
      <c r="F30" s="480"/>
      <c r="G30" s="54"/>
      <c r="J30" s="54"/>
      <c r="K30" s="54"/>
    </row>
    <row r="31" spans="1:15" s="53" customFormat="1" x14ac:dyDescent="0.25">
      <c r="A31" s="675" t="str">
        <f>IF(AND(E10="NO",OR(E16="PROJECT TRIGGERED",E16="PROJECT TRIGGERED AND OPPORTUNITY BASED",E16="OPPORTUNITY BASED"),'Step 8 FC'!F10="YES"),"Does the project utilize offsite in-kind mitigation opportunities for replaced impervious surfaces flow control requirements per HRM 3-4.3?","Choose N/A ------------------------------------------------------------------------------------------------------------------------------------------------------------------------------------&gt;")</f>
        <v>Choose N/A ------------------------------------------------------------------------------------------------------------------------------------------------------------------------------------&gt;</v>
      </c>
      <c r="B31" s="399"/>
      <c r="C31" s="399"/>
      <c r="D31" s="94"/>
      <c r="E31" s="566" t="s">
        <v>324</v>
      </c>
      <c r="F31" s="481" t="str">
        <f>IF(AND(E10="NO",OR(E16="PROJECT TRIGGERED",E16="PROJECT TRIGGERED AND OPPORTUNITY BASED",E16="OPPORTUNITY BASED"),'Step 8 FC'!F10="YES",E31="N/A"),"      &lt;------ SELECT YES OR NO","")</f>
        <v/>
      </c>
      <c r="G31" s="54"/>
      <c r="J31" s="54"/>
      <c r="K31" s="54"/>
    </row>
    <row r="32" spans="1:15" s="53" customFormat="1" x14ac:dyDescent="0.25">
      <c r="A32" s="675" t="str">
        <f>IF(AND(E10="NO",OR(E16="PROJECT TRIGGERED",E16="PROJECT TRIGGERED AND OPPORTUNITY BASED",E16="OPPORTUNITY BASED"),'Step 7 RT'!E10="YES"),"Does the project utilize offsite in-kind mitigation opportunities for replaced PGIS runoff treatment requirements per HRM 3-4.4?","Choose N/A ------------------------------------------------------------------------------------------------------------------------------------------------------------------------------------&gt;")</f>
        <v>Choose N/A ------------------------------------------------------------------------------------------------------------------------------------------------------------------------------------&gt;</v>
      </c>
      <c r="B32" s="399"/>
      <c r="C32" s="399"/>
      <c r="D32" s="94"/>
      <c r="E32" s="566" t="s">
        <v>324</v>
      </c>
      <c r="F32" s="481" t="str">
        <f>IF(AND(E10="NO",OR(E16="PROJECT TRIGGERED",E16="PROJECT TRIGGERED AND OPPORTUNITY BASED",E16="OPPORTUNITY BASED"),'Step 7 RT'!E10="YES",E32="N/A"),"      &lt;------ SELECT YES OR NO","")</f>
        <v/>
      </c>
      <c r="G32" s="54"/>
      <c r="J32" s="54"/>
      <c r="K32" s="54"/>
    </row>
    <row r="33" spans="1:12" s="53" customFormat="1" x14ac:dyDescent="0.25">
      <c r="A33" s="675" t="str">
        <f>IF(AND('Step1 through Step 4'!B10="YES",AND(E10="NO",OR(E16="PROJECT TRIGGERED",E16="PROJECT TRIGGERED AND OPPORTUNITY BASED",E16="OPPORTUNITY BASED"))),"Does the project utilize offsite in-kind mitigation opportunities for the predeveloped land cover assumption for effective impervious surfaces requirement per HRM 3-4.5?","Choose N/A ------------------------------------------------------------------------------------------------------------------------------------------------------------------------------------&gt;")</f>
        <v>Choose N/A ------------------------------------------------------------------------------------------------------------------------------------------------------------------------------------&gt;</v>
      </c>
      <c r="B33" s="399"/>
      <c r="C33" s="399"/>
      <c r="D33" s="94"/>
      <c r="E33" s="566" t="s">
        <v>324</v>
      </c>
      <c r="F33" s="481" t="str">
        <f>IF(AND(E10="NO",OR(E16="PROJECT TRIGGERED",E16="PROJECT TRIGGERED AND OPPORTUNITY BASED",E16="OPPORTUNITY BASED"),'Step1 through Step 4'!B10="YES",E33="N/A"),"      &lt;------ SELECT YES OR NO","")</f>
        <v/>
      </c>
      <c r="G33" s="54"/>
      <c r="J33" s="54"/>
      <c r="K33" s="54"/>
    </row>
    <row r="34" spans="1:12" s="53" customFormat="1" x14ac:dyDescent="0.25">
      <c r="A34" s="675"/>
      <c r="B34" s="399"/>
      <c r="C34" s="399"/>
      <c r="D34" s="94"/>
      <c r="E34" s="477"/>
      <c r="F34" s="480"/>
      <c r="G34" s="54"/>
      <c r="J34" s="54"/>
      <c r="K34" s="54"/>
    </row>
    <row r="35" spans="1:12" s="53" customFormat="1" x14ac:dyDescent="0.25">
      <c r="A35" s="675"/>
      <c r="B35" s="399"/>
      <c r="C35" s="399"/>
      <c r="D35" s="94"/>
      <c r="E35" s="400"/>
      <c r="F35" s="480"/>
      <c r="G35" s="54"/>
      <c r="J35" s="54"/>
      <c r="K35" s="54"/>
    </row>
    <row r="36" spans="1:12" s="53" customFormat="1" x14ac:dyDescent="0.25">
      <c r="A36" s="675" t="str">
        <f>IF(AND(E10="YES",OR(E16="PROJECT TRIGGERED",E16="PROJECT TRIGGERED AND OPPORTUNITY BASED"),OR(E18="MEDIUM",E18="LOW"),E20="YES"),"Was any money shifted from the project to fund StandAlone stormwater retrofit projects?","Choose N/A ------------------------------------------------------------------------------------------------------------------------------------------------------------------------------------&gt;")</f>
        <v>Choose N/A ------------------------------------------------------------------------------------------------------------------------------------------------------------------------------------&gt;</v>
      </c>
      <c r="B36" s="399"/>
      <c r="C36" s="399"/>
      <c r="D36" s="94"/>
      <c r="E36" s="568" t="s">
        <v>324</v>
      </c>
      <c r="F36" s="481" t="str">
        <f>IF(AND(E10="YES",OR(E16="PROJECT TRIGGERED",E16="PROJECT TRIGGERED AND OPPORTUNITY BASED"),OR(E18="MEDIUM",E18="LOW"),E20="YES",E36="N/A"),"      &lt;------SELECT YES OR NO","")</f>
        <v/>
      </c>
      <c r="G36" s="54"/>
      <c r="J36" s="54"/>
      <c r="K36" s="54"/>
    </row>
    <row r="37" spans="1:12" s="53" customFormat="1" x14ac:dyDescent="0.25">
      <c r="A37" s="676"/>
      <c r="B37" s="399"/>
      <c r="C37" s="399"/>
      <c r="D37" s="94"/>
      <c r="E37" s="400"/>
      <c r="F37" s="480"/>
      <c r="G37" s="54"/>
      <c r="J37" s="54"/>
      <c r="K37" s="54"/>
    </row>
    <row r="38" spans="1:12" s="53" customFormat="1" x14ac:dyDescent="0.25">
      <c r="A38" s="675" t="str">
        <f>IF(E36="YES","How much money was shifted away from the project?","Leave Blank  ------------------------------------------------------------------------------------------------------------------------------------------------------------------------------------&gt;")</f>
        <v>Leave Blank  ------------------------------------------------------------------------------------------------------------------------------------------------------------------------------------&gt;</v>
      </c>
      <c r="B38" s="399"/>
      <c r="C38" s="399"/>
      <c r="D38" s="94"/>
      <c r="E38" s="568"/>
      <c r="F38" s="480"/>
      <c r="G38" s="54"/>
      <c r="J38" s="54"/>
      <c r="K38" s="54"/>
    </row>
    <row r="39" spans="1:12" s="53" customFormat="1" x14ac:dyDescent="0.25">
      <c r="A39" s="675"/>
      <c r="B39" s="399"/>
      <c r="C39" s="399"/>
      <c r="D39" s="94"/>
      <c r="E39" s="476"/>
      <c r="F39" s="480"/>
      <c r="G39" s="54"/>
      <c r="J39" s="54"/>
      <c r="K39" s="54"/>
    </row>
    <row r="40" spans="1:12" s="53" customFormat="1" x14ac:dyDescent="0.25">
      <c r="A40" s="676"/>
      <c r="B40" s="399"/>
      <c r="C40" s="399"/>
      <c r="D40" s="94"/>
      <c r="E40" s="396"/>
      <c r="F40" s="480"/>
      <c r="G40" s="54"/>
      <c r="J40" s="54"/>
      <c r="K40" s="54"/>
    </row>
    <row r="41" spans="1:12" s="53" customFormat="1" x14ac:dyDescent="0.25">
      <c r="A41" s="9" t="s">
        <v>213</v>
      </c>
      <c r="B41" s="1"/>
      <c r="C41" s="1"/>
      <c r="D41" s="94"/>
      <c r="E41" s="565"/>
      <c r="F41" s="480"/>
      <c r="G41" s="54"/>
      <c r="J41" s="54"/>
      <c r="K41" s="54"/>
    </row>
    <row r="42" spans="1:12" s="53" customFormat="1" x14ac:dyDescent="0.25">
      <c r="A42" s="9"/>
      <c r="B42" s="1"/>
      <c r="C42" s="1"/>
      <c r="D42" s="94"/>
      <c r="E42" s="94"/>
      <c r="F42" s="480"/>
      <c r="G42" s="54"/>
      <c r="J42" s="54"/>
      <c r="K42" s="54"/>
    </row>
    <row r="43" spans="1:12" s="53" customFormat="1" ht="15.6" x14ac:dyDescent="0.3">
      <c r="A43" s="677" t="str">
        <f>IF(E41="YES","Goto the 'BMPs' tab and enter in the permenant stormwater BMP information.","")</f>
        <v/>
      </c>
      <c r="B43" s="1"/>
      <c r="C43" s="1"/>
      <c r="D43" s="94"/>
      <c r="E43" s="94"/>
      <c r="F43" s="480"/>
      <c r="G43" s="54"/>
      <c r="J43" s="54"/>
      <c r="K43" s="54"/>
    </row>
    <row r="44" spans="1:12" s="53" customFormat="1" x14ac:dyDescent="0.25">
      <c r="A44" s="9"/>
      <c r="B44" s="1"/>
      <c r="C44" s="1"/>
      <c r="D44" s="1"/>
      <c r="E44" s="94"/>
      <c r="F44" s="480"/>
      <c r="G44" s="54"/>
      <c r="J44" s="54"/>
      <c r="K44" s="54"/>
    </row>
    <row r="45" spans="1:12" s="53" customFormat="1" ht="15.6" x14ac:dyDescent="0.3">
      <c r="A45" s="9"/>
      <c r="B45" s="475" t="str">
        <f>IF(OR(E31="YES",E32="YES",E33="YES"),"Goto the 'Offsite In-Kind Mitigation' tab and enter in the requested amounts.","")</f>
        <v/>
      </c>
      <c r="C45" s="1"/>
      <c r="D45" s="1"/>
      <c r="E45" s="94"/>
      <c r="F45" s="480"/>
      <c r="G45" s="54"/>
      <c r="J45" s="54"/>
      <c r="K45" s="54"/>
    </row>
    <row r="46" spans="1:12" s="53" customFormat="1" ht="15.6" x14ac:dyDescent="0.3">
      <c r="A46" s="9"/>
      <c r="B46" s="475"/>
      <c r="C46" s="1"/>
      <c r="D46" s="1"/>
      <c r="E46" s="94"/>
      <c r="F46" s="480"/>
      <c r="G46" s="54"/>
      <c r="J46" s="54"/>
      <c r="K46" s="54"/>
    </row>
    <row r="47" spans="1:12" s="53" customFormat="1" ht="13.8" thickBot="1" x14ac:dyDescent="0.3">
      <c r="A47" s="114" t="str">
        <f>IF(E10="YES","** Instructions on how to complete the Retrofit Cost-Effectiveness and Feasibility analysis are at: http://www.wsdot.wa.gov/Environment/WaterQuality/Runoff/HighwayRunoffManual.htm","")</f>
        <v/>
      </c>
      <c r="B47" s="551"/>
      <c r="C47" s="548"/>
      <c r="D47" s="548"/>
      <c r="E47" s="549"/>
      <c r="F47" s="550"/>
      <c r="G47" s="54"/>
      <c r="J47" s="54"/>
      <c r="K47" s="54"/>
    </row>
    <row r="48" spans="1:12" s="53" customFormat="1" x14ac:dyDescent="0.25">
      <c r="A48" s="9"/>
      <c r="B48" s="1"/>
      <c r="C48" s="1"/>
      <c r="D48" s="1"/>
      <c r="E48" s="94"/>
      <c r="F48" s="94"/>
      <c r="G48" s="94"/>
      <c r="H48" s="54"/>
      <c r="K48" s="54"/>
      <c r="L48" s="54"/>
    </row>
    <row r="49" spans="1:12" s="53" customFormat="1" x14ac:dyDescent="0.25">
      <c r="A49" s="9" t="s">
        <v>194</v>
      </c>
      <c r="B49" s="1"/>
      <c r="C49" s="1"/>
      <c r="D49" s="1"/>
      <c r="E49" s="94"/>
      <c r="F49" s="94"/>
      <c r="G49" s="94"/>
      <c r="H49" s="54"/>
      <c r="K49" s="54"/>
      <c r="L49" s="54"/>
    </row>
    <row r="50" spans="1:12" s="53" customFormat="1" x14ac:dyDescent="0.25">
      <c r="A50" s="399" t="s">
        <v>195</v>
      </c>
      <c r="B50" s="399"/>
      <c r="C50" s="1"/>
      <c r="D50" s="1"/>
      <c r="E50" s="94"/>
      <c r="F50" s="94"/>
      <c r="G50" s="94"/>
      <c r="H50" s="54"/>
      <c r="K50" s="54"/>
      <c r="L50" s="54"/>
    </row>
    <row r="51" spans="1:12" s="547" customFormat="1" x14ac:dyDescent="0.25">
      <c r="A51" s="553"/>
      <c r="B51" s="553" t="s">
        <v>196</v>
      </c>
      <c r="C51" s="413"/>
      <c r="D51" s="413"/>
      <c r="E51" s="395"/>
      <c r="F51" s="395"/>
      <c r="G51" s="395"/>
      <c r="H51" s="546"/>
      <c r="K51" s="546"/>
      <c r="L51" s="546"/>
    </row>
    <row r="52" spans="1:12" s="547" customFormat="1" x14ac:dyDescent="0.25">
      <c r="A52" s="553"/>
      <c r="B52" s="553" t="s">
        <v>198</v>
      </c>
      <c r="C52" s="558"/>
      <c r="D52" s="413"/>
      <c r="E52" s="395"/>
      <c r="F52" s="395"/>
      <c r="G52" s="395"/>
      <c r="H52" s="546"/>
      <c r="K52" s="546"/>
      <c r="L52" s="546"/>
    </row>
    <row r="53" spans="1:12" s="547" customFormat="1" x14ac:dyDescent="0.25">
      <c r="A53" s="553"/>
      <c r="B53" s="553" t="s">
        <v>200</v>
      </c>
      <c r="C53" s="413"/>
      <c r="D53" s="413"/>
      <c r="E53" s="395"/>
      <c r="F53" s="395"/>
      <c r="G53" s="395"/>
      <c r="H53" s="546"/>
      <c r="K53" s="546"/>
      <c r="L53" s="546"/>
    </row>
    <row r="54" spans="1:12" s="547" customFormat="1" x14ac:dyDescent="0.25">
      <c r="A54" s="553"/>
      <c r="B54" s="554" t="s">
        <v>199</v>
      </c>
      <c r="C54" s="413"/>
      <c r="D54" s="413"/>
      <c r="E54" s="395"/>
      <c r="F54" s="395"/>
      <c r="G54" s="395"/>
      <c r="H54" s="546"/>
      <c r="K54" s="546"/>
      <c r="L54" s="546"/>
    </row>
    <row r="55" spans="1:12" s="547" customFormat="1" x14ac:dyDescent="0.25">
      <c r="A55" s="553"/>
      <c r="B55" s="553"/>
      <c r="C55" s="413"/>
      <c r="D55" s="413"/>
      <c r="E55" s="395"/>
      <c r="F55" s="395"/>
      <c r="G55" s="395"/>
      <c r="H55" s="546"/>
      <c r="K55" s="546"/>
      <c r="L55" s="546"/>
    </row>
    <row r="56" spans="1:12" s="547" customFormat="1" x14ac:dyDescent="0.25">
      <c r="A56" s="553" t="s">
        <v>197</v>
      </c>
      <c r="B56" s="553"/>
      <c r="C56" s="413"/>
      <c r="D56" s="413"/>
      <c r="E56" s="395"/>
      <c r="F56" s="395"/>
      <c r="G56" s="395"/>
      <c r="H56" s="546"/>
      <c r="K56" s="546"/>
      <c r="L56" s="546"/>
    </row>
    <row r="57" spans="1:12" s="547" customFormat="1" x14ac:dyDescent="0.25">
      <c r="A57" s="553"/>
      <c r="B57" s="553"/>
      <c r="C57" s="413"/>
      <c r="D57" s="413"/>
      <c r="E57" s="395"/>
      <c r="F57" s="395"/>
      <c r="G57" s="395"/>
      <c r="H57" s="546"/>
      <c r="K57" s="546"/>
      <c r="L57" s="546"/>
    </row>
    <row r="58" spans="1:12" ht="13.5" customHeight="1" x14ac:dyDescent="0.25">
      <c r="A58" s="555" t="s">
        <v>201</v>
      </c>
      <c r="B58" s="94"/>
      <c r="C58" s="25"/>
      <c r="D58" s="25"/>
      <c r="E58" s="25"/>
      <c r="F58" s="25"/>
      <c r="G58" s="25"/>
    </row>
    <row r="59" spans="1:12" s="403" customFormat="1" x14ac:dyDescent="0.25">
      <c r="A59" s="556"/>
      <c r="B59" s="557" t="s">
        <v>204</v>
      </c>
      <c r="C59" s="402"/>
      <c r="D59" s="402"/>
      <c r="E59" s="402"/>
      <c r="F59" s="402"/>
      <c r="G59" s="402"/>
      <c r="H59" s="402"/>
      <c r="I59" s="402"/>
    </row>
    <row r="60" spans="1:12" s="34" customFormat="1" ht="13.5" customHeight="1" x14ac:dyDescent="0.25">
      <c r="A60" s="404"/>
      <c r="B60" s="559" t="s">
        <v>202</v>
      </c>
      <c r="C60" s="405"/>
      <c r="D60" s="405"/>
      <c r="E60" s="405"/>
      <c r="F60" s="405"/>
      <c r="G60" s="405"/>
      <c r="H60" s="405"/>
      <c r="I60" s="406"/>
    </row>
    <row r="61" spans="1:12" s="34" customFormat="1" ht="12.75" customHeight="1" x14ac:dyDescent="0.25">
      <c r="A61" s="404"/>
      <c r="B61" s="559" t="s">
        <v>203</v>
      </c>
      <c r="C61" s="407"/>
      <c r="D61" s="407"/>
      <c r="E61" s="407"/>
      <c r="F61" s="407"/>
      <c r="G61" s="407"/>
      <c r="H61" s="407"/>
      <c r="I61" s="406"/>
    </row>
    <row r="62" spans="1:12" s="34" customFormat="1" x14ac:dyDescent="0.25">
      <c r="A62" s="404"/>
      <c r="B62" s="407"/>
      <c r="C62" s="407"/>
      <c r="D62" s="407"/>
      <c r="E62" s="407"/>
      <c r="F62" s="407"/>
      <c r="G62" s="407"/>
      <c r="H62" s="407"/>
      <c r="I62" s="406"/>
    </row>
    <row r="63" spans="1:12" s="34" customFormat="1" ht="12.75" customHeight="1" x14ac:dyDescent="0.25">
      <c r="A63" s="560" t="s">
        <v>214</v>
      </c>
      <c r="B63" s="407"/>
      <c r="C63" s="407"/>
      <c r="D63" s="407"/>
      <c r="E63" s="407"/>
      <c r="F63" s="407"/>
      <c r="G63" s="407"/>
      <c r="H63" s="407"/>
      <c r="I63" s="406"/>
    </row>
    <row r="64" spans="1:12" s="34" customFormat="1" ht="12.75" customHeight="1" x14ac:dyDescent="0.25">
      <c r="A64" s="404"/>
      <c r="B64" s="407"/>
      <c r="C64" s="407"/>
      <c r="D64" s="407"/>
      <c r="E64" s="407"/>
      <c r="F64" s="407"/>
      <c r="G64" s="407"/>
      <c r="H64" s="407"/>
      <c r="I64" s="406"/>
    </row>
    <row r="65" spans="1:9" s="34" customFormat="1" ht="12.75" customHeight="1" x14ac:dyDescent="0.25">
      <c r="A65" s="404"/>
      <c r="B65" s="407"/>
      <c r="C65" s="407"/>
      <c r="D65" s="407"/>
      <c r="E65" s="407"/>
      <c r="F65" s="407"/>
      <c r="G65" s="407"/>
      <c r="H65" s="407"/>
      <c r="I65" s="406"/>
    </row>
    <row r="66" spans="1:9" s="34" customFormat="1" x14ac:dyDescent="0.25">
      <c r="A66" s="404"/>
      <c r="B66" s="407"/>
      <c r="C66" s="407"/>
      <c r="D66" s="407"/>
      <c r="E66" s="407"/>
      <c r="F66" s="407"/>
      <c r="G66" s="407"/>
      <c r="H66" s="407"/>
      <c r="I66" s="406"/>
    </row>
    <row r="67" spans="1:9" s="34" customFormat="1" x14ac:dyDescent="0.25">
      <c r="A67" s="404"/>
      <c r="B67" s="407"/>
      <c r="C67" s="407"/>
      <c r="D67" s="407"/>
      <c r="E67" s="407"/>
      <c r="F67" s="407"/>
      <c r="G67" s="407"/>
      <c r="H67" s="407"/>
      <c r="I67" s="406"/>
    </row>
    <row r="68" spans="1:9" s="34" customFormat="1" x14ac:dyDescent="0.25">
      <c r="A68" s="404"/>
      <c r="B68" s="407"/>
      <c r="C68" s="407"/>
      <c r="D68" s="407"/>
      <c r="E68" s="407"/>
      <c r="F68" s="407"/>
      <c r="G68" s="407"/>
      <c r="H68" s="407"/>
      <c r="I68" s="406"/>
    </row>
    <row r="69" spans="1:9" s="34" customFormat="1" x14ac:dyDescent="0.25">
      <c r="A69" s="404"/>
      <c r="B69" s="407"/>
      <c r="C69" s="407"/>
      <c r="D69" s="407"/>
      <c r="E69" s="407"/>
      <c r="F69" s="407"/>
      <c r="G69" s="407"/>
      <c r="H69" s="407"/>
      <c r="I69" s="406"/>
    </row>
    <row r="70" spans="1:9" s="34" customFormat="1" x14ac:dyDescent="0.25">
      <c r="A70" s="404"/>
      <c r="B70" s="407"/>
      <c r="C70" s="407"/>
      <c r="D70" s="407"/>
      <c r="E70" s="407"/>
      <c r="F70" s="407"/>
      <c r="G70" s="407"/>
      <c r="H70" s="407"/>
      <c r="I70" s="406"/>
    </row>
    <row r="71" spans="1:9" s="34" customFormat="1" x14ac:dyDescent="0.25">
      <c r="A71" s="404"/>
      <c r="B71" s="407"/>
      <c r="C71" s="407"/>
      <c r="D71" s="407"/>
      <c r="E71" s="407"/>
      <c r="F71" s="407"/>
      <c r="G71" s="407"/>
      <c r="H71" s="407"/>
      <c r="I71" s="406"/>
    </row>
    <row r="72" spans="1:9" s="34" customFormat="1" x14ac:dyDescent="0.25">
      <c r="A72" s="404"/>
      <c r="B72" s="407"/>
      <c r="C72" s="407"/>
      <c r="D72" s="407"/>
      <c r="E72" s="407"/>
      <c r="F72" s="407"/>
      <c r="G72" s="407"/>
      <c r="H72" s="407"/>
      <c r="I72" s="406"/>
    </row>
    <row r="73" spans="1:9" s="34" customFormat="1" x14ac:dyDescent="0.25">
      <c r="A73" s="404"/>
      <c r="B73" s="407"/>
      <c r="C73" s="407"/>
      <c r="D73" s="407"/>
      <c r="E73" s="407"/>
      <c r="F73" s="407"/>
      <c r="G73" s="407"/>
      <c r="H73" s="407"/>
      <c r="I73" s="406"/>
    </row>
    <row r="74" spans="1:9" s="34" customFormat="1" x14ac:dyDescent="0.25">
      <c r="A74" s="404"/>
      <c r="B74" s="407"/>
      <c r="C74" s="407"/>
      <c r="D74" s="407"/>
      <c r="E74" s="407"/>
      <c r="F74" s="407"/>
      <c r="G74" s="407"/>
      <c r="H74" s="407"/>
      <c r="I74" s="406"/>
    </row>
    <row r="75" spans="1:9" s="34" customFormat="1" x14ac:dyDescent="0.25">
      <c r="A75" s="404"/>
      <c r="B75" s="407"/>
      <c r="C75" s="407"/>
      <c r="D75" s="407"/>
      <c r="E75" s="407"/>
      <c r="F75" s="407"/>
      <c r="G75" s="407"/>
      <c r="H75" s="407"/>
      <c r="I75" s="406"/>
    </row>
    <row r="76" spans="1:9" s="34" customFormat="1" x14ac:dyDescent="0.25">
      <c r="A76" s="404"/>
      <c r="B76" s="407"/>
      <c r="C76" s="407"/>
      <c r="D76" s="407"/>
      <c r="E76" s="407"/>
      <c r="F76" s="407"/>
      <c r="G76" s="407"/>
      <c r="H76" s="407"/>
      <c r="I76" s="406"/>
    </row>
    <row r="77" spans="1:9" s="34" customFormat="1" x14ac:dyDescent="0.25">
      <c r="A77" s="404"/>
      <c r="B77" s="407"/>
      <c r="C77" s="407"/>
      <c r="D77" s="407"/>
      <c r="E77" s="407"/>
      <c r="F77" s="407"/>
      <c r="G77" s="407"/>
      <c r="H77" s="407"/>
      <c r="I77" s="406"/>
    </row>
    <row r="78" spans="1:9" s="34" customFormat="1" x14ac:dyDescent="0.25">
      <c r="A78" s="404"/>
      <c r="B78" s="407"/>
      <c r="C78" s="407"/>
      <c r="D78" s="407"/>
      <c r="E78" s="407"/>
      <c r="F78" s="407"/>
      <c r="G78" s="407"/>
      <c r="H78" s="407"/>
      <c r="I78" s="406"/>
    </row>
    <row r="79" spans="1:9" s="34" customFormat="1" x14ac:dyDescent="0.25">
      <c r="A79" s="404"/>
      <c r="B79" s="407"/>
      <c r="C79" s="407"/>
      <c r="D79" s="407"/>
      <c r="E79" s="407"/>
      <c r="F79" s="407"/>
      <c r="G79" s="407"/>
      <c r="H79" s="407"/>
      <c r="I79" s="406"/>
    </row>
    <row r="80" spans="1:9" s="34" customFormat="1" x14ac:dyDescent="0.25">
      <c r="A80" s="404"/>
      <c r="B80" s="407"/>
      <c r="C80" s="407"/>
      <c r="D80" s="407"/>
      <c r="E80" s="407"/>
      <c r="F80" s="407"/>
      <c r="G80" s="407"/>
      <c r="H80" s="407"/>
      <c r="I80" s="406"/>
    </row>
    <row r="81" spans="1:9" s="34" customFormat="1" x14ac:dyDescent="0.25">
      <c r="A81" s="404"/>
      <c r="B81" s="407"/>
      <c r="C81" s="407"/>
      <c r="D81" s="407"/>
      <c r="E81" s="407"/>
      <c r="F81" s="407"/>
      <c r="G81" s="407"/>
      <c r="H81" s="407"/>
      <c r="I81" s="406"/>
    </row>
    <row r="82" spans="1:9" s="34" customFormat="1" x14ac:dyDescent="0.25">
      <c r="A82" s="404"/>
      <c r="B82" s="407"/>
      <c r="C82" s="407"/>
      <c r="D82" s="407"/>
      <c r="E82" s="407"/>
      <c r="F82" s="407"/>
      <c r="G82" s="407"/>
      <c r="H82" s="407"/>
      <c r="I82" s="406"/>
    </row>
    <row r="83" spans="1:9" s="34" customFormat="1" x14ac:dyDescent="0.25">
      <c r="A83" s="404"/>
      <c r="B83" s="407"/>
      <c r="C83" s="407"/>
      <c r="D83" s="407"/>
      <c r="E83" s="407"/>
      <c r="F83" s="407"/>
      <c r="G83" s="407"/>
      <c r="H83" s="407"/>
      <c r="I83" s="406"/>
    </row>
    <row r="84" spans="1:9" s="34" customFormat="1" x14ac:dyDescent="0.25">
      <c r="A84" s="404"/>
      <c r="B84" s="407"/>
      <c r="C84" s="407"/>
      <c r="D84" s="407"/>
      <c r="E84" s="407"/>
      <c r="F84" s="407"/>
      <c r="G84" s="407"/>
      <c r="H84" s="407"/>
      <c r="I84" s="406"/>
    </row>
    <row r="85" spans="1:9" s="34" customFormat="1" x14ac:dyDescent="0.25">
      <c r="A85" s="404"/>
      <c r="B85" s="407"/>
      <c r="C85" s="407"/>
      <c r="D85" s="407"/>
      <c r="E85" s="407"/>
      <c r="F85" s="407"/>
      <c r="G85" s="407"/>
      <c r="H85" s="407"/>
      <c r="I85" s="406"/>
    </row>
    <row r="86" spans="1:9" s="34" customFormat="1" x14ac:dyDescent="0.25">
      <c r="A86" s="404"/>
      <c r="B86" s="407"/>
      <c r="C86" s="407"/>
      <c r="D86" s="407"/>
      <c r="E86" s="407"/>
      <c r="F86" s="407"/>
      <c r="G86" s="407"/>
      <c r="H86" s="407"/>
      <c r="I86" s="406"/>
    </row>
    <row r="87" spans="1:9" s="34" customFormat="1" x14ac:dyDescent="0.25">
      <c r="A87" s="404"/>
      <c r="B87" s="407"/>
      <c r="C87" s="407"/>
      <c r="D87" s="407"/>
      <c r="E87" s="407"/>
      <c r="F87" s="407"/>
      <c r="G87" s="407"/>
      <c r="H87" s="407"/>
      <c r="I87" s="406"/>
    </row>
    <row r="88" spans="1:9" s="34" customFormat="1" x14ac:dyDescent="0.25">
      <c r="A88" s="404"/>
      <c r="B88" s="407"/>
      <c r="C88" s="407"/>
      <c r="D88" s="407"/>
      <c r="E88" s="407"/>
      <c r="F88" s="407"/>
      <c r="G88" s="407"/>
      <c r="H88" s="407"/>
      <c r="I88" s="406"/>
    </row>
    <row r="89" spans="1:9" s="34" customFormat="1" x14ac:dyDescent="0.25">
      <c r="A89" s="404"/>
      <c r="B89" s="407"/>
      <c r="C89" s="407"/>
      <c r="D89" s="407"/>
      <c r="E89" s="407"/>
      <c r="F89" s="407"/>
      <c r="G89" s="407"/>
      <c r="H89" s="407"/>
      <c r="I89" s="406"/>
    </row>
    <row r="90" spans="1:9" s="34" customFormat="1" x14ac:dyDescent="0.25">
      <c r="A90" s="404"/>
      <c r="B90" s="407"/>
      <c r="C90" s="407"/>
      <c r="D90" s="407"/>
      <c r="E90" s="407"/>
      <c r="F90" s="407"/>
      <c r="G90" s="407"/>
      <c r="H90" s="407"/>
      <c r="I90" s="406"/>
    </row>
    <row r="91" spans="1:9" s="34" customFormat="1" x14ac:dyDescent="0.25">
      <c r="A91" s="404"/>
      <c r="B91" s="407"/>
      <c r="C91" s="407"/>
      <c r="D91" s="407"/>
      <c r="E91" s="407"/>
      <c r="F91" s="407"/>
      <c r="G91" s="407"/>
      <c r="H91" s="407"/>
      <c r="I91" s="406"/>
    </row>
    <row r="92" spans="1:9" s="34" customFormat="1" x14ac:dyDescent="0.25">
      <c r="A92" s="404"/>
      <c r="B92" s="407"/>
      <c r="C92" s="407"/>
      <c r="D92" s="407"/>
      <c r="E92" s="407"/>
      <c r="F92" s="407"/>
      <c r="G92" s="407"/>
      <c r="H92" s="407"/>
      <c r="I92" s="406"/>
    </row>
    <row r="93" spans="1:9" s="34" customFormat="1" x14ac:dyDescent="0.25">
      <c r="A93" s="404"/>
      <c r="B93" s="407"/>
      <c r="C93" s="407"/>
      <c r="D93" s="407"/>
      <c r="E93" s="407"/>
      <c r="F93" s="407"/>
      <c r="G93" s="407"/>
      <c r="H93" s="407"/>
      <c r="I93" s="406"/>
    </row>
    <row r="94" spans="1:9" s="34" customFormat="1" x14ac:dyDescent="0.25">
      <c r="A94" s="404"/>
      <c r="B94" s="407"/>
      <c r="C94" s="407"/>
      <c r="D94" s="407"/>
      <c r="E94" s="407"/>
      <c r="F94" s="407"/>
      <c r="G94" s="407"/>
      <c r="H94" s="407"/>
      <c r="I94" s="406"/>
    </row>
    <row r="95" spans="1:9" s="34" customFormat="1" x14ac:dyDescent="0.25">
      <c r="A95" s="404"/>
      <c r="B95" s="407"/>
      <c r="C95" s="407"/>
      <c r="D95" s="407"/>
      <c r="E95" s="407"/>
      <c r="F95" s="407"/>
      <c r="G95" s="407"/>
      <c r="H95" s="407"/>
      <c r="I95" s="406"/>
    </row>
    <row r="96" spans="1:9" s="34" customFormat="1" x14ac:dyDescent="0.25">
      <c r="A96" s="404"/>
      <c r="B96" s="407"/>
      <c r="C96" s="407"/>
      <c r="D96" s="407"/>
      <c r="E96" s="407"/>
      <c r="F96" s="407"/>
      <c r="G96" s="407"/>
      <c r="H96" s="407"/>
      <c r="I96" s="406"/>
    </row>
    <row r="97" spans="1:16" s="34" customFormat="1" x14ac:dyDescent="0.25">
      <c r="A97" s="404"/>
      <c r="B97" s="407"/>
      <c r="C97" s="407"/>
      <c r="D97" s="407"/>
      <c r="E97" s="407"/>
      <c r="F97" s="407"/>
      <c r="G97" s="407"/>
      <c r="H97" s="407"/>
      <c r="I97" s="406"/>
    </row>
    <row r="98" spans="1:16" s="409" customFormat="1" x14ac:dyDescent="0.25">
      <c r="A98" s="408"/>
      <c r="B98" s="408"/>
      <c r="C98" s="408"/>
      <c r="D98" s="408"/>
      <c r="E98" s="408"/>
      <c r="F98" s="408"/>
      <c r="G98" s="408"/>
    </row>
    <row r="99" spans="1:16" s="412" customFormat="1" x14ac:dyDescent="0.25">
      <c r="A99" s="410"/>
      <c r="B99" s="410"/>
      <c r="C99" s="410"/>
      <c r="D99" s="410"/>
      <c r="E99" s="410"/>
      <c r="F99" s="410"/>
      <c r="G99" s="410"/>
      <c r="H99" s="411"/>
      <c r="K99" s="411"/>
      <c r="L99" s="411"/>
    </row>
    <row r="100" spans="1:16" s="412" customFormat="1" x14ac:dyDescent="0.25">
      <c r="A100" s="413"/>
      <c r="B100" s="414"/>
      <c r="C100" s="414"/>
      <c r="D100" s="414"/>
      <c r="E100" s="414"/>
      <c r="F100" s="414"/>
      <c r="G100" s="414"/>
      <c r="H100" s="411"/>
      <c r="K100" s="411"/>
      <c r="L100" s="411"/>
    </row>
    <row r="101" spans="1:16" s="40" customFormat="1" x14ac:dyDescent="0.25">
      <c r="A101" s="415"/>
      <c r="B101" s="415"/>
      <c r="C101" s="415"/>
      <c r="D101" s="415"/>
      <c r="E101" s="415"/>
      <c r="F101" s="415"/>
      <c r="G101" s="415"/>
      <c r="H101" s="74"/>
      <c r="K101" s="74"/>
      <c r="L101" s="74"/>
    </row>
    <row r="102" spans="1:16" s="40" customFormat="1" x14ac:dyDescent="0.25">
      <c r="E102" s="416"/>
      <c r="F102" s="416"/>
      <c r="G102" s="416"/>
      <c r="H102" s="77"/>
      <c r="I102" s="35"/>
      <c r="J102" s="78"/>
      <c r="K102" s="74"/>
      <c r="L102" s="74"/>
    </row>
    <row r="103" spans="1:16" s="40" customFormat="1" x14ac:dyDescent="0.25">
      <c r="A103" s="417"/>
      <c r="B103" s="417"/>
      <c r="C103" s="417"/>
      <c r="D103" s="417"/>
      <c r="E103" s="417"/>
      <c r="F103" s="417"/>
      <c r="G103" s="417"/>
      <c r="H103" s="74"/>
      <c r="K103" s="74"/>
      <c r="L103" s="74"/>
    </row>
    <row r="104" spans="1:16" s="40" customFormat="1" x14ac:dyDescent="0.25">
      <c r="A104" s="418"/>
      <c r="B104" s="417"/>
      <c r="C104" s="417"/>
      <c r="D104" s="417"/>
      <c r="E104" s="417"/>
      <c r="F104" s="417"/>
      <c r="G104" s="417"/>
      <c r="H104" s="74"/>
      <c r="I104" s="75"/>
      <c r="J104" s="75"/>
      <c r="K104" s="76"/>
      <c r="L104" s="76"/>
      <c r="M104" s="75"/>
      <c r="N104" s="75"/>
      <c r="O104" s="75"/>
      <c r="P104" s="75"/>
    </row>
    <row r="105" spans="1:16" s="412" customFormat="1" x14ac:dyDescent="0.25">
      <c r="A105" s="418"/>
      <c r="B105" s="417"/>
      <c r="C105" s="417"/>
      <c r="D105" s="417"/>
      <c r="E105" s="417"/>
      <c r="F105" s="417"/>
      <c r="G105" s="417"/>
      <c r="H105" s="411"/>
      <c r="K105" s="411"/>
      <c r="L105" s="411"/>
    </row>
    <row r="106" spans="1:16" s="412" customFormat="1" x14ac:dyDescent="0.25">
      <c r="A106" s="417"/>
      <c r="B106" s="417"/>
      <c r="C106" s="417"/>
      <c r="D106" s="417"/>
      <c r="E106" s="417"/>
      <c r="F106" s="417"/>
      <c r="G106" s="417"/>
      <c r="H106" s="411"/>
      <c r="K106" s="411"/>
      <c r="L106" s="411"/>
    </row>
    <row r="107" spans="1:16" s="40" customFormat="1" x14ac:dyDescent="0.25">
      <c r="A107" s="39"/>
      <c r="B107" s="39"/>
      <c r="C107" s="39"/>
      <c r="D107" s="39"/>
      <c r="E107" s="39"/>
      <c r="F107" s="39"/>
      <c r="G107" s="39"/>
      <c r="H107" s="74"/>
      <c r="K107" s="74"/>
      <c r="L107" s="74"/>
    </row>
    <row r="108" spans="1:16" s="28" customFormat="1" x14ac:dyDescent="0.25">
      <c r="E108" s="49"/>
      <c r="F108" s="48"/>
      <c r="G108" s="48"/>
      <c r="H108" s="47"/>
      <c r="K108" s="47"/>
      <c r="L108" s="47"/>
    </row>
    <row r="109" spans="1:16" s="28" customFormat="1" x14ac:dyDescent="0.25">
      <c r="E109" s="49"/>
      <c r="F109" s="48"/>
      <c r="G109" s="48"/>
      <c r="H109" s="47"/>
      <c r="K109" s="47"/>
      <c r="L109" s="47"/>
    </row>
    <row r="110" spans="1:16" s="28" customFormat="1" x14ac:dyDescent="0.25">
      <c r="E110" s="48"/>
      <c r="F110" s="48"/>
      <c r="G110" s="48"/>
      <c r="H110" s="47"/>
      <c r="K110" s="47"/>
      <c r="L110" s="47"/>
    </row>
    <row r="111" spans="1:16" s="28" customFormat="1" x14ac:dyDescent="0.25">
      <c r="A111" s="26"/>
      <c r="B111" s="26"/>
      <c r="C111" s="26"/>
      <c r="D111" s="26"/>
      <c r="E111" s="23"/>
      <c r="F111" s="60"/>
      <c r="G111" s="60"/>
      <c r="H111" s="47"/>
      <c r="K111" s="47"/>
      <c r="L111" s="47"/>
    </row>
    <row r="112" spans="1:16" s="28" customFormat="1" x14ac:dyDescent="0.25">
      <c r="A112" s="23"/>
      <c r="B112" s="23"/>
      <c r="C112" s="23"/>
      <c r="D112" s="23"/>
      <c r="E112" s="23"/>
      <c r="F112" s="60"/>
      <c r="G112" s="60"/>
      <c r="H112" s="47"/>
      <c r="K112" s="47"/>
      <c r="L112" s="47"/>
    </row>
    <row r="113" spans="1:12" s="28" customFormat="1" x14ac:dyDescent="0.25">
      <c r="H113" s="47"/>
      <c r="K113" s="47"/>
      <c r="L113" s="47"/>
    </row>
    <row r="114" spans="1:12" s="68" customFormat="1" x14ac:dyDescent="0.25">
      <c r="A114" s="63"/>
      <c r="B114" s="63"/>
      <c r="C114" s="63"/>
      <c r="D114" s="63"/>
      <c r="E114" s="64"/>
      <c r="F114" s="64"/>
      <c r="G114" s="64"/>
      <c r="H114" s="67"/>
      <c r="K114" s="67"/>
      <c r="L114" s="67"/>
    </row>
    <row r="115" spans="1:12" s="28" customFormat="1" x14ac:dyDescent="0.25">
      <c r="A115" s="69"/>
      <c r="B115" s="69"/>
      <c r="C115" s="69"/>
      <c r="D115" s="69"/>
      <c r="E115" s="70"/>
      <c r="F115" s="70"/>
      <c r="G115" s="70"/>
      <c r="H115" s="47"/>
      <c r="K115" s="47"/>
      <c r="L115" s="47"/>
    </row>
    <row r="116" spans="1:12" s="28" customFormat="1" x14ac:dyDescent="0.25">
      <c r="A116" s="69"/>
      <c r="B116" s="69"/>
      <c r="C116" s="69"/>
      <c r="D116" s="69"/>
      <c r="E116" s="70"/>
      <c r="F116" s="70"/>
      <c r="G116" s="70"/>
      <c r="H116" s="47"/>
      <c r="K116" s="47"/>
      <c r="L116" s="47"/>
    </row>
    <row r="117" spans="1:12" s="28" customFormat="1" x14ac:dyDescent="0.25">
      <c r="A117" s="69"/>
      <c r="B117" s="69"/>
      <c r="C117" s="69"/>
      <c r="D117" s="69"/>
      <c r="E117" s="70"/>
      <c r="F117" s="70"/>
      <c r="G117" s="70"/>
      <c r="H117" s="47"/>
      <c r="K117" s="47"/>
      <c r="L117" s="47"/>
    </row>
    <row r="118" spans="1:12" s="28" customFormat="1" x14ac:dyDescent="0.25">
      <c r="A118" s="69"/>
      <c r="B118" s="69"/>
      <c r="C118" s="69"/>
      <c r="D118" s="69"/>
      <c r="E118" s="41"/>
      <c r="F118" s="41"/>
      <c r="G118" s="41"/>
      <c r="H118" s="47"/>
      <c r="K118" s="47"/>
      <c r="L118" s="47"/>
    </row>
    <row r="119" spans="1:12" s="28" customFormat="1" x14ac:dyDescent="0.25">
      <c r="A119" s="69"/>
      <c r="B119" s="69"/>
      <c r="C119" s="69"/>
      <c r="D119" s="69"/>
      <c r="E119" s="41"/>
      <c r="F119" s="41"/>
      <c r="G119" s="41"/>
      <c r="H119" s="47"/>
      <c r="K119" s="47"/>
      <c r="L119" s="47"/>
    </row>
  </sheetData>
  <sheetProtection password="8E70" sheet="1" objects="1" scenarios="1" formatCells="0" formatColumns="0" formatRows="0" insertRows="0"/>
  <dataConsolidate/>
  <mergeCells count="7">
    <mergeCell ref="B8:D8"/>
    <mergeCell ref="B2:D2"/>
    <mergeCell ref="B3:D3"/>
    <mergeCell ref="B4:D4"/>
    <mergeCell ref="B5:E5"/>
    <mergeCell ref="B6:E6"/>
    <mergeCell ref="B7:D7"/>
  </mergeCells>
  <dataValidations count="9">
    <dataValidation type="list" allowBlank="1" showInputMessage="1" showErrorMessage="1" prompt="To answer this question, a Retrofit Cost-Effectiveness and Feasibility (RCEF) analysis needs to be completed by the project office.  See the HRM Resources Web page linked below for instructions on how to complete the RCEF analysis.  " sqref="E20">
      <formula1>"N/A,YES,NO"</formula1>
    </dataValidation>
    <dataValidation type="list" allowBlank="1" showInputMessage="1" showErrorMessage="1" sqref="E41 E14">
      <formula1>"YES,NO"</formula1>
    </dataValidation>
    <dataValidation type="list" allowBlank="1" showInputMessage="1" showErrorMessage="1" prompt="SEE RETROFIT DEFINITIONS AT THE BOTTOM OF THIS PAGE" sqref="E16">
      <formula1>"N/A,PROJECT TRIGGERED,PROJECT TRIGGERED AND OPPORTUNITY BASED,OPPORTUNITY BASED,STAND-ALONE"</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I60:I97"/>
    <dataValidation type="list" allowBlank="1" showInputMessage="1" showErrorMessage="1" sqref="E31:E33 E36">
      <formula1>"N/A,YES,NO"</formula1>
    </dataValidation>
    <dataValidation type="list" allowBlank="1" showInputMessage="1" showErrorMessage="1" sqref="E18">
      <formula1>"N/A,HIGH,MEDIUM,LOW"</formula1>
    </dataValidation>
    <dataValidation allowBlank="1" showErrorMessage="1" prompt="To answer this question, a Retrofit Cost-Effectiveness and Feasibility (RCEF) analysis needs to be completed by the project office.  See the HRM Resources Web page linked below for instructions on how to complete the RCEF analysis.  " sqref="E21:E22"/>
    <dataValidation allowBlank="1" showInputMessage="1" showErrorMessage="1" prompt="REMEMBER TO SUBTRACT FROM THIS TOTAL ANY PROJECT TIRGGERED REPLACED IMPERVIOUS SURFACE COUNTED ABOVE " sqref="E25"/>
    <dataValidation allowBlank="1" showInputMessage="1" showErrorMessage="1" prompt="REMEMBER TO SUBTRACT FROM THIS TOTAL ANY PROJECT TIRGGERED REPLACED PGIS COUNTED ABOVE " sqref="E26"/>
  </dataValidations>
  <hyperlinks>
    <hyperlink ref="B54" r:id="rId1"/>
  </hyperlinks>
  <printOptions horizontalCentered="1" verticalCentered="1"/>
  <pageMargins left="0.2" right="0.2" top="0.25" bottom="0.21" header="0.5" footer="0.18"/>
  <pageSetup paperSize="3" orientation="landscape" r:id="rId2"/>
  <headerFooter alignWithMargins="0">
    <oddFooter>&amp;L&amp;F&amp;R&amp;D    &amp;T    Version 5.0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2"/>
  <sheetViews>
    <sheetView zoomScale="85" zoomScaleNormal="85" zoomScalePageLayoutView="55" workbookViewId="0">
      <selection activeCell="E13" sqref="E13"/>
    </sheetView>
  </sheetViews>
  <sheetFormatPr defaultColWidth="9.109375" defaultRowHeight="13.2" x14ac:dyDescent="0.25"/>
  <cols>
    <col min="1" max="1" width="23.109375" style="51" customWidth="1"/>
    <col min="2" max="2" width="17.109375" style="51" customWidth="1"/>
    <col min="3" max="3" width="15.33203125" style="51" customWidth="1"/>
    <col min="4" max="4" width="15.5546875" style="539" customWidth="1"/>
    <col min="5" max="5" width="15" style="51" customWidth="1"/>
    <col min="6" max="6" width="17" style="51" customWidth="1"/>
    <col min="7" max="7" width="12.44140625" style="51" customWidth="1"/>
    <col min="8" max="8" width="19.5546875" style="51" customWidth="1"/>
    <col min="9" max="9" width="18.88671875" style="51" customWidth="1"/>
    <col min="10" max="10" width="21.6640625" style="540" customWidth="1"/>
    <col min="11" max="12" width="25.44140625" style="540" customWidth="1"/>
    <col min="13" max="13" width="11.6640625" style="490" customWidth="1"/>
    <col min="14" max="14" width="21.44140625" style="490" customWidth="1"/>
    <col min="15" max="15" width="11.109375" style="490" customWidth="1"/>
    <col min="16" max="16" width="23.44140625" style="147" bestFit="1" customWidth="1"/>
    <col min="17" max="17" width="16.109375" style="147" customWidth="1"/>
    <col min="18" max="18" width="26.6640625" style="490" customWidth="1"/>
    <col min="19" max="19" width="28.5546875" style="490" bestFit="1" customWidth="1"/>
    <col min="20" max="20" width="29.88671875" style="147" customWidth="1"/>
    <col min="21" max="21" width="12.109375" style="147" customWidth="1"/>
    <col min="22" max="22" width="15.109375" style="147" customWidth="1"/>
    <col min="23" max="23" width="61.6640625" style="147" customWidth="1"/>
    <col min="24" max="16384" width="9.109375" style="124"/>
  </cols>
  <sheetData>
    <row r="1" spans="1:21" x14ac:dyDescent="0.25">
      <c r="A1" s="485"/>
      <c r="B1" s="486"/>
      <c r="C1" s="486"/>
      <c r="D1" s="487"/>
      <c r="E1" s="486"/>
      <c r="F1" s="486"/>
      <c r="G1" s="486"/>
      <c r="H1" s="486"/>
      <c r="I1" s="486"/>
      <c r="J1" s="489"/>
      <c r="K1" s="488"/>
      <c r="L1" s="304"/>
    </row>
    <row r="2" spans="1:21" x14ac:dyDescent="0.25">
      <c r="A2" s="96" t="s">
        <v>44</v>
      </c>
      <c r="B2" s="785" t="str">
        <f>IF('Step1 through Step 4'!B2:G2="","",'Step1 through Step 4'!B2:G2)</f>
        <v/>
      </c>
      <c r="C2" s="785"/>
      <c r="D2" s="785"/>
      <c r="E2" s="785"/>
      <c r="F2" s="785"/>
      <c r="G2" s="785"/>
      <c r="H2" s="785"/>
      <c r="I2" s="785"/>
      <c r="J2" s="786"/>
      <c r="K2" s="73"/>
      <c r="L2" s="73"/>
      <c r="M2" s="73"/>
      <c r="N2" s="73"/>
      <c r="O2" s="73"/>
      <c r="P2" s="73"/>
      <c r="Q2" s="73"/>
    </row>
    <row r="3" spans="1:21" x14ac:dyDescent="0.25">
      <c r="A3" s="96" t="s">
        <v>53</v>
      </c>
      <c r="B3" s="787" t="str">
        <f>IF('Step1 through Step 4'!B3="","",'Step1 through Step 4'!B3)</f>
        <v/>
      </c>
      <c r="C3" s="787"/>
      <c r="D3" s="108"/>
      <c r="E3" s="84"/>
      <c r="F3" s="84"/>
      <c r="G3" s="84"/>
      <c r="H3" s="84"/>
      <c r="I3" s="84"/>
      <c r="J3" s="541"/>
      <c r="K3" s="73"/>
      <c r="L3" s="73"/>
      <c r="M3" s="73"/>
      <c r="N3" s="73"/>
      <c r="O3" s="73"/>
      <c r="P3" s="73"/>
      <c r="Q3" s="73"/>
    </row>
    <row r="4" spans="1:21" x14ac:dyDescent="0.25">
      <c r="A4" s="130" t="s">
        <v>32</v>
      </c>
      <c r="B4" s="745" t="str">
        <f>IF('Step1 through Step 4'!B4="","",'Step1 through Step 4'!B4)</f>
        <v/>
      </c>
      <c r="C4" s="745"/>
      <c r="D4" s="108"/>
      <c r="E4" s="84"/>
      <c r="F4" s="84"/>
      <c r="G4" s="84"/>
      <c r="H4" s="84"/>
      <c r="I4" s="84"/>
      <c r="J4" s="483"/>
      <c r="K4" s="73"/>
      <c r="L4" s="73"/>
      <c r="M4" s="73"/>
      <c r="N4" s="73"/>
      <c r="O4" s="73"/>
      <c r="P4" s="73"/>
      <c r="Q4" s="73"/>
    </row>
    <row r="5" spans="1:21" ht="25.5" customHeight="1" x14ac:dyDescent="0.25">
      <c r="A5" s="130" t="s">
        <v>46</v>
      </c>
      <c r="B5" s="787" t="str">
        <f>IF('Step1 through Step 4'!B5="","",'Step1 through Step 4'!B5)</f>
        <v/>
      </c>
      <c r="C5" s="787"/>
      <c r="D5" s="787"/>
      <c r="E5" s="100"/>
      <c r="F5" s="100"/>
      <c r="G5" s="84"/>
      <c r="H5" s="84"/>
      <c r="I5" s="84"/>
      <c r="J5" s="483"/>
      <c r="K5" s="73"/>
      <c r="L5" s="73"/>
      <c r="M5" s="73"/>
      <c r="N5" s="73"/>
      <c r="O5" s="73"/>
      <c r="P5" s="73"/>
      <c r="Q5" s="73"/>
    </row>
    <row r="6" spans="1:21" x14ac:dyDescent="0.25">
      <c r="A6" s="130" t="s">
        <v>55</v>
      </c>
      <c r="B6" s="787" t="str">
        <f>IF('Step1 through Step 4'!B6="","",'Step1 through Step 4'!B6)</f>
        <v/>
      </c>
      <c r="C6" s="787"/>
      <c r="D6" s="787"/>
      <c r="E6" s="100"/>
      <c r="F6" s="100"/>
      <c r="G6" s="84"/>
      <c r="H6" s="84"/>
      <c r="I6" s="84"/>
      <c r="J6" s="483"/>
      <c r="K6" s="73"/>
      <c r="L6" s="73"/>
      <c r="M6" s="73"/>
      <c r="N6" s="73"/>
      <c r="O6" s="73"/>
      <c r="P6" s="73"/>
      <c r="Q6" s="73"/>
    </row>
    <row r="7" spans="1:21" x14ac:dyDescent="0.25">
      <c r="A7" s="130" t="s">
        <v>56</v>
      </c>
      <c r="B7" s="787" t="str">
        <f>IF('Step1 through Step 4'!B7="","",'Step1 through Step 4'!B7)</f>
        <v/>
      </c>
      <c r="C7" s="787"/>
      <c r="D7" s="108"/>
      <c r="E7" s="84"/>
      <c r="F7" s="84"/>
      <c r="G7" s="84"/>
      <c r="H7" s="84"/>
      <c r="I7" s="84"/>
      <c r="J7" s="483"/>
      <c r="K7" s="73"/>
      <c r="L7" s="73"/>
      <c r="M7" s="73"/>
      <c r="N7" s="73"/>
      <c r="O7" s="73"/>
      <c r="P7" s="73"/>
      <c r="Q7" s="73"/>
    </row>
    <row r="8" spans="1:21" ht="13.8" thickBot="1" x14ac:dyDescent="0.3">
      <c r="A8" s="344" t="s">
        <v>105</v>
      </c>
      <c r="B8" s="784" t="str">
        <f>IF('Step1 through Step 4'!B8="","",'Step1 through Step 4'!B8)</f>
        <v/>
      </c>
      <c r="C8" s="784"/>
      <c r="D8" s="109"/>
      <c r="E8" s="98"/>
      <c r="F8" s="98"/>
      <c r="G8" s="98"/>
      <c r="H8" s="98"/>
      <c r="I8" s="98"/>
      <c r="J8" s="484"/>
      <c r="K8" s="73"/>
      <c r="L8" s="73"/>
      <c r="M8" s="73"/>
      <c r="N8" s="73"/>
      <c r="O8" s="73"/>
      <c r="P8" s="73"/>
      <c r="Q8" s="73"/>
    </row>
    <row r="9" spans="1:21" x14ac:dyDescent="0.25">
      <c r="A9" s="491" t="s">
        <v>13</v>
      </c>
      <c r="B9" s="492"/>
      <c r="C9" s="492"/>
      <c r="D9" s="487"/>
      <c r="E9" s="492"/>
      <c r="F9" s="492"/>
      <c r="G9" s="492"/>
      <c r="H9" s="492"/>
      <c r="I9" s="492"/>
      <c r="J9" s="493"/>
      <c r="K9" s="490"/>
      <c r="L9" s="490"/>
    </row>
    <row r="10" spans="1:21" ht="21" x14ac:dyDescent="0.4">
      <c r="A10" s="221"/>
      <c r="B10" s="494" t="s">
        <v>188</v>
      </c>
      <c r="C10" s="462"/>
      <c r="D10" s="251"/>
      <c r="E10" s="462"/>
      <c r="F10" s="462"/>
      <c r="G10" s="462"/>
      <c r="H10" s="462"/>
      <c r="I10" s="462"/>
      <c r="J10" s="495"/>
      <c r="K10" s="462"/>
      <c r="L10" s="462"/>
      <c r="M10" s="156"/>
      <c r="N10" s="496"/>
      <c r="O10" s="496"/>
    </row>
    <row r="11" spans="1:21" ht="9" customHeight="1" thickBot="1" x14ac:dyDescent="0.3">
      <c r="A11" s="497"/>
      <c r="B11" s="92"/>
      <c r="C11" s="92"/>
      <c r="D11" s="498"/>
      <c r="E11" s="92"/>
      <c r="F11" s="92"/>
      <c r="G11" s="92"/>
      <c r="H11" s="92"/>
      <c r="I11" s="92"/>
      <c r="J11" s="499"/>
      <c r="K11" s="304"/>
      <c r="L11" s="304"/>
    </row>
    <row r="12" spans="1:21" s="502" customFormat="1" ht="106.2" thickBot="1" x14ac:dyDescent="0.3">
      <c r="A12" s="612" t="s">
        <v>181</v>
      </c>
      <c r="B12" s="613" t="s">
        <v>182</v>
      </c>
      <c r="C12" s="613" t="s">
        <v>183</v>
      </c>
      <c r="D12" s="614" t="s">
        <v>184</v>
      </c>
      <c r="E12" s="613" t="s">
        <v>185</v>
      </c>
      <c r="F12" s="613" t="s">
        <v>186</v>
      </c>
      <c r="G12" s="614" t="s">
        <v>187</v>
      </c>
      <c r="H12" s="615" t="s">
        <v>230</v>
      </c>
      <c r="I12" s="616" t="s">
        <v>231</v>
      </c>
      <c r="J12" s="617" t="s">
        <v>232</v>
      </c>
      <c r="K12" s="500"/>
      <c r="L12" s="500"/>
      <c r="M12" s="500"/>
      <c r="N12" s="501"/>
      <c r="O12" s="501"/>
      <c r="P12" s="500"/>
      <c r="Q12" s="500"/>
      <c r="R12" s="501"/>
      <c r="S12" s="501"/>
      <c r="T12" s="501"/>
      <c r="U12" s="501"/>
    </row>
    <row r="13" spans="1:21" s="178" customFormat="1" x14ac:dyDescent="0.25">
      <c r="A13" s="107" t="str">
        <f>IF(ISBLANK('Step 7 RT'!A14),"",IF('Level of Retrofit'!$B$45="Goto the 'Offsite In-Kind Mitigation' tab and enter in the requested amounts.",'Step 7 RT'!A14,""))</f>
        <v/>
      </c>
      <c r="B13" s="542" t="str">
        <f>IF(OR(A13="N/A",A13=""),"",IF('Level of Retrofit'!$E$31="YES",'Step 8 FC'!H14,""))</f>
        <v/>
      </c>
      <c r="C13" s="543" t="str">
        <f>IF(OR(A13="N/A",A13=""),"",IF('Level of Retrofit'!$E$31="YES","ENTER VALUE",""))</f>
        <v/>
      </c>
      <c r="D13" s="544" t="str">
        <f>IF(B13="","",B13-C13)</f>
        <v/>
      </c>
      <c r="E13" s="542" t="str">
        <f>IF(OR(A13="N/A",A13=""),"",IF('Level of Retrofit'!$E$32="YES",'Step 7 RT'!F14,""))</f>
        <v/>
      </c>
      <c r="F13" s="543" t="str">
        <f>IF(OR(A13="N/A",A13=""),"",IF('Level of Retrofit'!$E$32="YES","ENTER VALUE",""))</f>
        <v/>
      </c>
      <c r="G13" s="544" t="str">
        <f>IF(E13="","",E13-F13)</f>
        <v/>
      </c>
      <c r="H13" s="545" t="str">
        <f>IF(OR(A13="N/A",A13=""),"",IF('Level of Retrofit'!$E$33="YES","ENTER VOLUME",""))</f>
        <v/>
      </c>
      <c r="I13" s="545" t="str">
        <f>IF(OR(A13="N/A",A13=""),"",IF('Level of Retrofit'!$E$33="YES","ENTER VOLUME",""))</f>
        <v/>
      </c>
      <c r="J13" s="544" t="str">
        <f>IF(H13="","",H13-I13)</f>
        <v/>
      </c>
      <c r="K13" s="503"/>
      <c r="L13" s="503"/>
      <c r="M13" s="503"/>
      <c r="N13" s="504"/>
      <c r="O13" s="504"/>
      <c r="P13" s="503"/>
      <c r="Q13" s="503"/>
      <c r="R13" s="504"/>
      <c r="S13" s="504"/>
      <c r="T13" s="504"/>
      <c r="U13" s="504"/>
    </row>
    <row r="14" spans="1:21" s="178" customFormat="1" x14ac:dyDescent="0.25">
      <c r="A14" s="107" t="str">
        <f>IF(ISBLANK('Step 7 RT'!A15),"",IF('Level of Retrofit'!$B$45="Goto the 'Offsite In-Kind Mitigation' tab and enter in the requested amounts.",'Step 7 RT'!A15,""))</f>
        <v/>
      </c>
      <c r="B14" s="542" t="str">
        <f>IF(OR(A14="N/A",A14=""),"",IF('Level of Retrofit'!$E$31="YES",'Step 8 FC'!H15,""))</f>
        <v/>
      </c>
      <c r="C14" s="543" t="str">
        <f>IF(OR(A14="N/A",A14=""),"",IF('Level of Retrofit'!$E$31="YES","ENTER VALUE",""))</f>
        <v/>
      </c>
      <c r="D14" s="544" t="str">
        <f t="shared" ref="D14:D50" si="0">IF(B14="","",B14-C14)</f>
        <v/>
      </c>
      <c r="E14" s="542" t="str">
        <f>IF(OR(A14="N/A",A14=""),"",IF('Level of Retrofit'!$E$32="YES",'Step 7 RT'!F15,""))</f>
        <v/>
      </c>
      <c r="F14" s="543" t="str">
        <f>IF(OR(A14="N/A",A14=""),"",IF('Level of Retrofit'!$E$32="YES","ENTER VALUE",""))</f>
        <v/>
      </c>
      <c r="G14" s="544" t="str">
        <f t="shared" ref="G14:G50" si="1">IF(E14="","",E14-F14)</f>
        <v/>
      </c>
      <c r="H14" s="545" t="str">
        <f>IF(OR(A14="N/A",A14=""),"",IF('Level of Retrofit'!$E$33="YES","ENTER VOLUME",""))</f>
        <v/>
      </c>
      <c r="I14" s="545" t="str">
        <f>IF(OR(A14="N/A",A14=""),"",IF('Level of Retrofit'!$E$33="YES","ENTER VOLUME",""))</f>
        <v/>
      </c>
      <c r="J14" s="544" t="str">
        <f t="shared" ref="J14:J50" si="2">IF(H14="","",H14-I14)</f>
        <v/>
      </c>
      <c r="K14" s="503"/>
      <c r="L14" s="503"/>
      <c r="M14" s="503"/>
      <c r="N14" s="504"/>
      <c r="O14" s="504"/>
      <c r="P14" s="503"/>
      <c r="Q14" s="503"/>
      <c r="R14" s="504"/>
      <c r="S14" s="504"/>
      <c r="T14" s="504"/>
      <c r="U14" s="504"/>
    </row>
    <row r="15" spans="1:21" s="178" customFormat="1" x14ac:dyDescent="0.25">
      <c r="A15" s="107" t="str">
        <f>IF(ISBLANK('Step 7 RT'!A16),"",IF('Level of Retrofit'!$B$45="Goto the 'Offsite In-Kind Mitigation' tab and enter in the requested amounts.",'Step 7 RT'!A16,""))</f>
        <v/>
      </c>
      <c r="B15" s="542" t="str">
        <f>IF(OR(A15="N/A",A15=""),"",IF('Level of Retrofit'!$E$31="YES",'Step 8 FC'!H16,""))</f>
        <v/>
      </c>
      <c r="C15" s="543" t="str">
        <f>IF(OR(A15="N/A",A15=""),"",IF('Level of Retrofit'!$E$31="YES","ENTER VALUE",""))</f>
        <v/>
      </c>
      <c r="D15" s="544" t="str">
        <f t="shared" si="0"/>
        <v/>
      </c>
      <c r="E15" s="542" t="str">
        <f>IF(OR(A15="N/A",A15=""),"",IF('Level of Retrofit'!$E$32="YES",'Step 7 RT'!F16,""))</f>
        <v/>
      </c>
      <c r="F15" s="543" t="str">
        <f>IF(OR(A15="N/A",A15=""),"",IF('Level of Retrofit'!$E$32="YES","ENTER VALUE",""))</f>
        <v/>
      </c>
      <c r="G15" s="544" t="str">
        <f t="shared" si="1"/>
        <v/>
      </c>
      <c r="H15" s="545" t="str">
        <f>IF(OR(A15="N/A",A15=""),"",IF('Level of Retrofit'!$E$33="YES","ENTER VOLUME",""))</f>
        <v/>
      </c>
      <c r="I15" s="545" t="str">
        <f>IF(OR(A15="N/A",A15=""),"",IF('Level of Retrofit'!$E$33="YES","ENTER VOLUME",""))</f>
        <v/>
      </c>
      <c r="J15" s="544" t="str">
        <f t="shared" si="2"/>
        <v/>
      </c>
      <c r="K15" s="503"/>
      <c r="L15" s="503"/>
      <c r="M15" s="503"/>
      <c r="N15" s="504"/>
      <c r="O15" s="504"/>
      <c r="P15" s="503"/>
      <c r="Q15" s="503"/>
      <c r="R15" s="504"/>
      <c r="S15" s="504"/>
      <c r="T15" s="504"/>
      <c r="U15" s="504"/>
    </row>
    <row r="16" spans="1:21" s="178" customFormat="1" x14ac:dyDescent="0.25">
      <c r="A16" s="107" t="str">
        <f>IF(ISBLANK('Step 7 RT'!A17),"",IF('Level of Retrofit'!$B$45="Goto the 'Offsite In-Kind Mitigation' tab and enter in the requested amounts.",'Step 7 RT'!A17,""))</f>
        <v/>
      </c>
      <c r="B16" s="542" t="str">
        <f>IF(OR(A16="N/A",A16=""),"",IF('Level of Retrofit'!$E$31="YES",'Step 8 FC'!H17,""))</f>
        <v/>
      </c>
      <c r="C16" s="543" t="str">
        <f>IF(OR(A16="N/A",A16=""),"",IF('Level of Retrofit'!$E$31="YES","ENTER VALUE",""))</f>
        <v/>
      </c>
      <c r="D16" s="544" t="str">
        <f t="shared" si="0"/>
        <v/>
      </c>
      <c r="E16" s="542" t="str">
        <f>IF(OR(A16="N/A",A16=""),"",IF('Level of Retrofit'!$E$32="YES",'Step 7 RT'!F17,""))</f>
        <v/>
      </c>
      <c r="F16" s="543" t="str">
        <f>IF(OR(A16="N/A",A16=""),"",IF('Level of Retrofit'!$E$32="YES","ENTER VALUE",""))</f>
        <v/>
      </c>
      <c r="G16" s="544" t="str">
        <f t="shared" si="1"/>
        <v/>
      </c>
      <c r="H16" s="545" t="str">
        <f>IF(OR(A16="N/A",A16=""),"",IF('Level of Retrofit'!$E$33="YES","ENTER VOLUME",""))</f>
        <v/>
      </c>
      <c r="I16" s="545" t="str">
        <f>IF(OR(A16="N/A",A16=""),"",IF('Level of Retrofit'!$E$33="YES","ENTER VOLUME",""))</f>
        <v/>
      </c>
      <c r="J16" s="544" t="str">
        <f t="shared" si="2"/>
        <v/>
      </c>
      <c r="K16" s="503"/>
      <c r="L16" s="503"/>
      <c r="M16" s="503"/>
      <c r="N16" s="504"/>
      <c r="O16" s="504"/>
      <c r="P16" s="503"/>
      <c r="Q16" s="503"/>
      <c r="R16" s="504"/>
      <c r="S16" s="504"/>
      <c r="T16" s="504"/>
      <c r="U16" s="504"/>
    </row>
    <row r="17" spans="1:21" s="178" customFormat="1" x14ac:dyDescent="0.25">
      <c r="A17" s="107" t="str">
        <f>IF(ISBLANK('Step 7 RT'!A18),"",IF('Level of Retrofit'!$B$45="Goto the 'Offsite In-Kind Mitigation' tab and enter in the requested amounts.",'Step 7 RT'!A18,""))</f>
        <v/>
      </c>
      <c r="B17" s="542" t="str">
        <f>IF(OR(A17="N/A",A17=""),"",IF('Level of Retrofit'!$E$31="YES",'Step 8 FC'!H18,""))</f>
        <v/>
      </c>
      <c r="C17" s="543" t="str">
        <f>IF(OR(A17="N/A",A17=""),"",IF('Level of Retrofit'!$E$31="YES","ENTER VALUE",""))</f>
        <v/>
      </c>
      <c r="D17" s="544" t="str">
        <f t="shared" si="0"/>
        <v/>
      </c>
      <c r="E17" s="542" t="str">
        <f>IF(OR(A17="N/A",A17=""),"",IF('Level of Retrofit'!$E$32="YES",'Step 7 RT'!F18,""))</f>
        <v/>
      </c>
      <c r="F17" s="543" t="str">
        <f>IF(OR(A17="N/A",A17=""),"",IF('Level of Retrofit'!$E$32="YES","ENTER VALUE",""))</f>
        <v/>
      </c>
      <c r="G17" s="544" t="str">
        <f t="shared" si="1"/>
        <v/>
      </c>
      <c r="H17" s="545" t="str">
        <f>IF(OR(A17="N/A",A17=""),"",IF('Level of Retrofit'!$E$33="YES","ENTER VOLUME",""))</f>
        <v/>
      </c>
      <c r="I17" s="545" t="str">
        <f>IF(OR(A17="N/A",A17=""),"",IF('Level of Retrofit'!$E$33="YES","ENTER VOLUME",""))</f>
        <v/>
      </c>
      <c r="J17" s="544" t="str">
        <f t="shared" si="2"/>
        <v/>
      </c>
      <c r="K17" s="503"/>
      <c r="L17" s="503"/>
      <c r="M17" s="503"/>
      <c r="N17" s="504"/>
      <c r="O17" s="504"/>
      <c r="P17" s="503"/>
      <c r="Q17" s="503"/>
      <c r="R17" s="504"/>
      <c r="S17" s="504"/>
      <c r="T17" s="504"/>
      <c r="U17" s="504"/>
    </row>
    <row r="18" spans="1:21" s="178" customFormat="1" x14ac:dyDescent="0.25">
      <c r="A18" s="107" t="str">
        <f>IF(ISBLANK('Step 7 RT'!A19),"",IF('Level of Retrofit'!$B$45="Goto the 'Offsite In-Kind Mitigation' tab and enter in the requested amounts.",'Step 7 RT'!A19,""))</f>
        <v/>
      </c>
      <c r="B18" s="542" t="str">
        <f>IF(OR(A18="N/A",A18=""),"",IF('Level of Retrofit'!$E$31="YES",'Step 8 FC'!H19,""))</f>
        <v/>
      </c>
      <c r="C18" s="543" t="str">
        <f>IF(OR(A18="N/A",A18=""),"",IF('Level of Retrofit'!$E$31="YES","ENTER VALUE",""))</f>
        <v/>
      </c>
      <c r="D18" s="544" t="str">
        <f t="shared" si="0"/>
        <v/>
      </c>
      <c r="E18" s="542" t="str">
        <f>IF(OR(A18="N/A",A18=""),"",IF('Level of Retrofit'!$E$32="YES",'Step 7 RT'!F19,""))</f>
        <v/>
      </c>
      <c r="F18" s="543" t="str">
        <f>IF(OR(A18="N/A",A18=""),"",IF('Level of Retrofit'!$E$32="YES","ENTER VALUE",""))</f>
        <v/>
      </c>
      <c r="G18" s="544" t="str">
        <f t="shared" si="1"/>
        <v/>
      </c>
      <c r="H18" s="545" t="str">
        <f>IF(OR(A18="N/A",A18=""),"",IF('Level of Retrofit'!$E$33="YES","ENTER VOLUME",""))</f>
        <v/>
      </c>
      <c r="I18" s="545" t="str">
        <f>IF(OR(A18="N/A",A18=""),"",IF('Level of Retrofit'!$E$33="YES","ENTER VOLUME",""))</f>
        <v/>
      </c>
      <c r="J18" s="544" t="str">
        <f t="shared" si="2"/>
        <v/>
      </c>
      <c r="K18" s="503"/>
      <c r="L18" s="503"/>
      <c r="M18" s="503"/>
      <c r="N18" s="504"/>
      <c r="O18" s="504"/>
      <c r="P18" s="503"/>
      <c r="Q18" s="503"/>
      <c r="R18" s="504"/>
      <c r="S18" s="504"/>
      <c r="T18" s="504"/>
      <c r="U18" s="504"/>
    </row>
    <row r="19" spans="1:21" s="178" customFormat="1" x14ac:dyDescent="0.25">
      <c r="A19" s="107" t="str">
        <f>IF(ISBLANK('Step 7 RT'!A20),"",IF('Level of Retrofit'!$B$45="Goto the 'Offsite In-Kind Mitigation' tab and enter in the requested amounts.",'Step 7 RT'!A20,""))</f>
        <v/>
      </c>
      <c r="B19" s="542" t="str">
        <f>IF(OR(A19="N/A",A19=""),"",IF('Level of Retrofit'!$E$31="YES",'Step 8 FC'!H20,""))</f>
        <v/>
      </c>
      <c r="C19" s="543" t="str">
        <f>IF(OR(A19="N/A",A19=""),"",IF('Level of Retrofit'!$E$31="YES","ENTER VALUE",""))</f>
        <v/>
      </c>
      <c r="D19" s="544" t="str">
        <f t="shared" si="0"/>
        <v/>
      </c>
      <c r="E19" s="542" t="str">
        <f>IF(OR(A19="N/A",A19=""),"",IF('Level of Retrofit'!$E$32="YES",'Step 7 RT'!F20,""))</f>
        <v/>
      </c>
      <c r="F19" s="543" t="str">
        <f>IF(OR(A19="N/A",A19=""),"",IF('Level of Retrofit'!$E$32="YES","ENTER VALUE",""))</f>
        <v/>
      </c>
      <c r="G19" s="544" t="str">
        <f t="shared" si="1"/>
        <v/>
      </c>
      <c r="H19" s="545" t="str">
        <f>IF(OR(A19="N/A",A19=""),"",IF('Level of Retrofit'!$E$33="YES","ENTER VOLUME",""))</f>
        <v/>
      </c>
      <c r="I19" s="545" t="str">
        <f>IF(OR(A19="N/A",A19=""),"",IF('Level of Retrofit'!$E$33="YES","ENTER VOLUME",""))</f>
        <v/>
      </c>
      <c r="J19" s="544" t="str">
        <f t="shared" si="2"/>
        <v/>
      </c>
      <c r="K19" s="503"/>
      <c r="L19" s="503"/>
      <c r="M19" s="503"/>
      <c r="N19" s="504"/>
      <c r="O19" s="504"/>
      <c r="P19" s="503"/>
      <c r="Q19" s="503"/>
      <c r="R19" s="504"/>
      <c r="S19" s="504"/>
      <c r="T19" s="504"/>
      <c r="U19" s="504"/>
    </row>
    <row r="20" spans="1:21" s="178" customFormat="1" x14ac:dyDescent="0.25">
      <c r="A20" s="107" t="str">
        <f>IF(ISBLANK('Step 7 RT'!A21),"",IF('Level of Retrofit'!$B$45="Goto the 'Offsite In-Kind Mitigation' tab and enter in the requested amounts.",'Step 7 RT'!A21,""))</f>
        <v/>
      </c>
      <c r="B20" s="542" t="str">
        <f>IF(OR(A20="N/A",A20=""),"",IF('Level of Retrofit'!$E$31="YES",'Step 8 FC'!H21,""))</f>
        <v/>
      </c>
      <c r="C20" s="543" t="str">
        <f>IF(OR(A20="N/A",A20=""),"",IF('Level of Retrofit'!$E$31="YES","ENTER VALUE",""))</f>
        <v/>
      </c>
      <c r="D20" s="544" t="str">
        <f t="shared" si="0"/>
        <v/>
      </c>
      <c r="E20" s="542" t="str">
        <f>IF(OR(A20="N/A",A20=""),"",IF('Level of Retrofit'!$E$32="YES",'Step 7 RT'!F21,""))</f>
        <v/>
      </c>
      <c r="F20" s="543" t="str">
        <f>IF(OR(A20="N/A",A20=""),"",IF('Level of Retrofit'!$E$32="YES","ENTER VALUE",""))</f>
        <v/>
      </c>
      <c r="G20" s="544" t="str">
        <f t="shared" si="1"/>
        <v/>
      </c>
      <c r="H20" s="545" t="str">
        <f>IF(OR(A20="N/A",A20=""),"",IF('Level of Retrofit'!$E$33="YES","ENTER VOLUME",""))</f>
        <v/>
      </c>
      <c r="I20" s="545" t="str">
        <f>IF(OR(A20="N/A",A20=""),"",IF('Level of Retrofit'!$E$33="YES","ENTER VOLUME",""))</f>
        <v/>
      </c>
      <c r="J20" s="544" t="str">
        <f t="shared" si="2"/>
        <v/>
      </c>
      <c r="K20" s="503"/>
      <c r="L20" s="503"/>
      <c r="M20" s="503"/>
      <c r="N20" s="504"/>
      <c r="O20" s="504"/>
      <c r="P20" s="503"/>
      <c r="Q20" s="503"/>
      <c r="R20" s="504"/>
      <c r="S20" s="504"/>
      <c r="T20" s="504"/>
      <c r="U20" s="504"/>
    </row>
    <row r="21" spans="1:21" s="178" customFormat="1" x14ac:dyDescent="0.25">
      <c r="A21" s="107" t="str">
        <f>IF(ISBLANK('Step 7 RT'!A22),"",IF('Level of Retrofit'!$B$45="Goto the 'Offsite In-Kind Mitigation' tab and enter in the requested amounts.",'Step 7 RT'!A22,""))</f>
        <v/>
      </c>
      <c r="B21" s="542" t="str">
        <f>IF(OR(A21="N/A",A21=""),"",IF('Level of Retrofit'!$E$31="YES",'Step 8 FC'!H22,""))</f>
        <v/>
      </c>
      <c r="C21" s="543" t="str">
        <f>IF(OR(A21="N/A",A21=""),"",IF('Level of Retrofit'!$E$31="YES","ENTER VALUE",""))</f>
        <v/>
      </c>
      <c r="D21" s="544" t="str">
        <f t="shared" si="0"/>
        <v/>
      </c>
      <c r="E21" s="542" t="str">
        <f>IF(OR(A21="N/A",A21=""),"",IF('Level of Retrofit'!$E$32="YES",'Step 7 RT'!F22,""))</f>
        <v/>
      </c>
      <c r="F21" s="543" t="str">
        <f>IF(OR(A21="N/A",A21=""),"",IF('Level of Retrofit'!$E$32="YES","ENTER VALUE",""))</f>
        <v/>
      </c>
      <c r="G21" s="544" t="str">
        <f t="shared" si="1"/>
        <v/>
      </c>
      <c r="H21" s="545" t="str">
        <f>IF(OR(A21="N/A",A21=""),"",IF('Level of Retrofit'!$E$33="YES","ENTER VOLUME",""))</f>
        <v/>
      </c>
      <c r="I21" s="545" t="str">
        <f>IF(OR(A21="N/A",A21=""),"",IF('Level of Retrofit'!$E$33="YES","ENTER VOLUME",""))</f>
        <v/>
      </c>
      <c r="J21" s="544" t="str">
        <f t="shared" si="2"/>
        <v/>
      </c>
      <c r="K21" s="503"/>
      <c r="L21" s="503"/>
      <c r="M21" s="503"/>
      <c r="N21" s="504"/>
      <c r="O21" s="504"/>
      <c r="P21" s="503"/>
      <c r="Q21" s="503"/>
      <c r="R21" s="504"/>
      <c r="S21" s="504"/>
      <c r="T21" s="504"/>
      <c r="U21" s="504"/>
    </row>
    <row r="22" spans="1:21" s="178" customFormat="1" x14ac:dyDescent="0.25">
      <c r="A22" s="107" t="str">
        <f>IF(ISBLANK('Step 7 RT'!A23),"",IF('Level of Retrofit'!$B$45="Goto the 'Offsite In-Kind Mitigation' tab and enter in the requested amounts.",'Step 7 RT'!A23,""))</f>
        <v/>
      </c>
      <c r="B22" s="542" t="str">
        <f>IF(OR(A22="N/A",A22=""),"",IF('Level of Retrofit'!$E$31="YES",'Step 8 FC'!H23,""))</f>
        <v/>
      </c>
      <c r="C22" s="543" t="str">
        <f>IF(OR(A22="N/A",A22=""),"",IF('Level of Retrofit'!$E$31="YES","ENTER VALUE",""))</f>
        <v/>
      </c>
      <c r="D22" s="544" t="str">
        <f t="shared" si="0"/>
        <v/>
      </c>
      <c r="E22" s="542" t="str">
        <f>IF(OR(A22="N/A",A22=""),"",IF('Level of Retrofit'!$E$32="YES",'Step 7 RT'!F23,""))</f>
        <v/>
      </c>
      <c r="F22" s="543" t="str">
        <f>IF(OR(A22="N/A",A22=""),"",IF('Level of Retrofit'!$E$32="YES","ENTER VALUE",""))</f>
        <v/>
      </c>
      <c r="G22" s="544" t="str">
        <f t="shared" si="1"/>
        <v/>
      </c>
      <c r="H22" s="545" t="str">
        <f>IF(OR(A22="N/A",A22=""),"",IF('Level of Retrofit'!$E$33="YES","ENTER VOLUME",""))</f>
        <v/>
      </c>
      <c r="I22" s="545" t="str">
        <f>IF(OR(A22="N/A",A22=""),"",IF('Level of Retrofit'!$E$33="YES","ENTER VOLUME",""))</f>
        <v/>
      </c>
      <c r="J22" s="544" t="str">
        <f t="shared" si="2"/>
        <v/>
      </c>
      <c r="K22" s="503"/>
      <c r="L22" s="503"/>
      <c r="M22" s="503"/>
      <c r="N22" s="504"/>
      <c r="O22" s="504"/>
      <c r="P22" s="503"/>
      <c r="Q22" s="503"/>
      <c r="R22" s="504"/>
      <c r="S22" s="504"/>
      <c r="T22" s="504"/>
      <c r="U22" s="504"/>
    </row>
    <row r="23" spans="1:21" s="178" customFormat="1" x14ac:dyDescent="0.25">
      <c r="A23" s="107" t="str">
        <f>IF(ISBLANK('Step 7 RT'!A24),"",IF('Level of Retrofit'!$B$45="Goto the 'Offsite In-Kind Mitigation' tab and enter in the requested amounts.",'Step 7 RT'!A24,""))</f>
        <v/>
      </c>
      <c r="B23" s="542" t="str">
        <f>IF(OR(A23="N/A",A23=""),"",IF('Level of Retrofit'!$E$31="YES",'Step 8 FC'!H24,""))</f>
        <v/>
      </c>
      <c r="C23" s="543" t="str">
        <f>IF(OR(A23="N/A",A23=""),"",IF('Level of Retrofit'!$E$31="YES","ENTER VALUE",""))</f>
        <v/>
      </c>
      <c r="D23" s="544" t="str">
        <f t="shared" si="0"/>
        <v/>
      </c>
      <c r="E23" s="542" t="str">
        <f>IF(OR(A23="N/A",A23=""),"",IF('Level of Retrofit'!$E$32="YES",'Step 7 RT'!F24,""))</f>
        <v/>
      </c>
      <c r="F23" s="543" t="str">
        <f>IF(OR(A23="N/A",A23=""),"",IF('Level of Retrofit'!$E$32="YES","ENTER VALUE",""))</f>
        <v/>
      </c>
      <c r="G23" s="544" t="str">
        <f t="shared" si="1"/>
        <v/>
      </c>
      <c r="H23" s="545" t="str">
        <f>IF(OR(A23="N/A",A23=""),"",IF('Level of Retrofit'!$E$33="YES","ENTER VOLUME",""))</f>
        <v/>
      </c>
      <c r="I23" s="545" t="str">
        <f>IF(OR(A23="N/A",A23=""),"",IF('Level of Retrofit'!$E$33="YES","ENTER VOLUME",""))</f>
        <v/>
      </c>
      <c r="J23" s="544" t="str">
        <f t="shared" si="2"/>
        <v/>
      </c>
      <c r="K23" s="503"/>
      <c r="L23" s="503"/>
      <c r="M23" s="503"/>
      <c r="N23" s="504"/>
      <c r="O23" s="504"/>
      <c r="P23" s="503"/>
      <c r="Q23" s="503"/>
      <c r="R23" s="504"/>
      <c r="S23" s="504"/>
      <c r="T23" s="504"/>
      <c r="U23" s="504"/>
    </row>
    <row r="24" spans="1:21" s="178" customFormat="1" x14ac:dyDescent="0.25">
      <c r="A24" s="107" t="str">
        <f>IF(ISBLANK('Step 7 RT'!A25),"",IF('Level of Retrofit'!$B$45="Goto the 'Offsite In-Kind Mitigation' tab and enter in the requested amounts.",'Step 7 RT'!A25,""))</f>
        <v/>
      </c>
      <c r="B24" s="542" t="str">
        <f>IF(OR(A24="N/A",A24=""),"",IF('Level of Retrofit'!$E$31="YES",'Step 8 FC'!H25,""))</f>
        <v/>
      </c>
      <c r="C24" s="543" t="str">
        <f>IF(OR(A24="N/A",A24=""),"",IF('Level of Retrofit'!$E$31="YES","ENTER VALUE",""))</f>
        <v/>
      </c>
      <c r="D24" s="544" t="str">
        <f t="shared" si="0"/>
        <v/>
      </c>
      <c r="E24" s="542" t="str">
        <f>IF(OR(A24="N/A",A24=""),"",IF('Level of Retrofit'!$E$32="YES",'Step 7 RT'!F25,""))</f>
        <v/>
      </c>
      <c r="F24" s="543" t="str">
        <f>IF(OR(A24="N/A",A24=""),"",IF('Level of Retrofit'!$E$32="YES","ENTER VALUE",""))</f>
        <v/>
      </c>
      <c r="G24" s="544" t="str">
        <f t="shared" si="1"/>
        <v/>
      </c>
      <c r="H24" s="545" t="str">
        <f>IF(OR(A24="N/A",A24=""),"",IF('Level of Retrofit'!$E$33="YES","ENTER VOLUME",""))</f>
        <v/>
      </c>
      <c r="I24" s="545" t="str">
        <f>IF(OR(A24="N/A",A24=""),"",IF('Level of Retrofit'!$E$33="YES","ENTER VOLUME",""))</f>
        <v/>
      </c>
      <c r="J24" s="544" t="str">
        <f t="shared" si="2"/>
        <v/>
      </c>
      <c r="K24" s="503"/>
      <c r="L24" s="503"/>
      <c r="M24" s="503"/>
      <c r="N24" s="504"/>
      <c r="O24" s="504"/>
      <c r="P24" s="503"/>
      <c r="Q24" s="503"/>
      <c r="R24" s="504"/>
      <c r="S24" s="504"/>
      <c r="T24" s="504"/>
      <c r="U24" s="504"/>
    </row>
    <row r="25" spans="1:21" s="178" customFormat="1" x14ac:dyDescent="0.25">
      <c r="A25" s="107" t="str">
        <f>IF(ISBLANK('Step 7 RT'!A26),"",IF('Level of Retrofit'!$B$45="Goto the 'Offsite In-Kind Mitigation' tab and enter in the requested amounts.",'Step 7 RT'!A26,""))</f>
        <v/>
      </c>
      <c r="B25" s="542" t="str">
        <f>IF(OR(A25="N/A",A25=""),"",IF('Level of Retrofit'!$E$31="YES",'Step 8 FC'!H26,""))</f>
        <v/>
      </c>
      <c r="C25" s="543" t="str">
        <f>IF(OR(A25="N/A",A25=""),"",IF('Level of Retrofit'!$E$31="YES","ENTER VALUE",""))</f>
        <v/>
      </c>
      <c r="D25" s="544" t="str">
        <f t="shared" si="0"/>
        <v/>
      </c>
      <c r="E25" s="542" t="str">
        <f>IF(OR(A25="N/A",A25=""),"",IF('Level of Retrofit'!$E$32="YES",'Step 7 RT'!F26,""))</f>
        <v/>
      </c>
      <c r="F25" s="543" t="str">
        <f>IF(OR(A25="N/A",A25=""),"",IF('Level of Retrofit'!$E$32="YES","ENTER VALUE",""))</f>
        <v/>
      </c>
      <c r="G25" s="544" t="str">
        <f t="shared" si="1"/>
        <v/>
      </c>
      <c r="H25" s="545" t="str">
        <f>IF(OR(A25="N/A",A25=""),"",IF('Level of Retrofit'!$E$33="YES","ENTER VOLUME",""))</f>
        <v/>
      </c>
      <c r="I25" s="545" t="str">
        <f>IF(OR(A25="N/A",A25=""),"",IF('Level of Retrofit'!$E$33="YES","ENTER VOLUME",""))</f>
        <v/>
      </c>
      <c r="J25" s="544" t="str">
        <f t="shared" si="2"/>
        <v/>
      </c>
      <c r="K25" s="503"/>
      <c r="L25" s="503"/>
      <c r="M25" s="503"/>
      <c r="N25" s="504"/>
      <c r="O25" s="504"/>
      <c r="P25" s="503"/>
      <c r="Q25" s="503"/>
      <c r="R25" s="504"/>
      <c r="S25" s="504"/>
      <c r="T25" s="504"/>
      <c r="U25" s="504"/>
    </row>
    <row r="26" spans="1:21" s="178" customFormat="1" x14ac:dyDescent="0.25">
      <c r="A26" s="107" t="str">
        <f>IF(ISBLANK('Step 7 RT'!A27),"",IF('Level of Retrofit'!$B$45="Goto the 'Offsite In-Kind Mitigation' tab and enter in the requested amounts.",'Step 7 RT'!A27,""))</f>
        <v/>
      </c>
      <c r="B26" s="542" t="str">
        <f>IF(OR(A26="N/A",A26=""),"",IF('Level of Retrofit'!$E$31="YES",'Step 8 FC'!H27,""))</f>
        <v/>
      </c>
      <c r="C26" s="543" t="str">
        <f>IF(OR(A26="N/A",A26=""),"",IF('Level of Retrofit'!$E$31="YES","ENTER VALUE",""))</f>
        <v/>
      </c>
      <c r="D26" s="544" t="str">
        <f t="shared" si="0"/>
        <v/>
      </c>
      <c r="E26" s="542" t="str">
        <f>IF(OR(A26="N/A",A26=""),"",IF('Level of Retrofit'!$E$32="YES",'Step 7 RT'!F27,""))</f>
        <v/>
      </c>
      <c r="F26" s="543" t="str">
        <f>IF(OR(A26="N/A",A26=""),"",IF('Level of Retrofit'!$E$32="YES","ENTER VALUE",""))</f>
        <v/>
      </c>
      <c r="G26" s="544" t="str">
        <f t="shared" si="1"/>
        <v/>
      </c>
      <c r="H26" s="545" t="str">
        <f>IF(OR(A26="N/A",A26=""),"",IF('Level of Retrofit'!$E$33="YES","ENTER VOLUME",""))</f>
        <v/>
      </c>
      <c r="I26" s="545" t="str">
        <f>IF(OR(A26="N/A",A26=""),"",IF('Level of Retrofit'!$E$33="YES","ENTER VOLUME",""))</f>
        <v/>
      </c>
      <c r="J26" s="544" t="str">
        <f t="shared" si="2"/>
        <v/>
      </c>
      <c r="K26" s="503"/>
      <c r="L26" s="503"/>
      <c r="M26" s="503"/>
      <c r="N26" s="504"/>
      <c r="O26" s="504"/>
      <c r="P26" s="503"/>
      <c r="Q26" s="503"/>
      <c r="R26" s="504"/>
      <c r="S26" s="504"/>
      <c r="T26" s="504"/>
      <c r="U26" s="504"/>
    </row>
    <row r="27" spans="1:21" s="178" customFormat="1" x14ac:dyDescent="0.25">
      <c r="A27" s="107" t="str">
        <f>IF(ISBLANK('Step 7 RT'!A28),"",IF('Level of Retrofit'!$B$45="Goto the 'Offsite In-Kind Mitigation' tab and enter in the requested amounts.",'Step 7 RT'!A28,""))</f>
        <v/>
      </c>
      <c r="B27" s="542" t="str">
        <f>IF(OR(A27="N/A",A27=""),"",IF('Level of Retrofit'!$E$31="YES",'Step 8 FC'!H28,""))</f>
        <v/>
      </c>
      <c r="C27" s="543" t="str">
        <f>IF(OR(A27="N/A",A27=""),"",IF('Level of Retrofit'!$E$31="YES","ENTER VALUE",""))</f>
        <v/>
      </c>
      <c r="D27" s="544" t="str">
        <f t="shared" si="0"/>
        <v/>
      </c>
      <c r="E27" s="542" t="str">
        <f>IF(OR(A27="N/A",A27=""),"",IF('Level of Retrofit'!$E$32="YES",'Step 7 RT'!F28,""))</f>
        <v/>
      </c>
      <c r="F27" s="543" t="str">
        <f>IF(OR(A27="N/A",A27=""),"",IF('Level of Retrofit'!$E$32="YES","ENTER VALUE",""))</f>
        <v/>
      </c>
      <c r="G27" s="544" t="str">
        <f t="shared" si="1"/>
        <v/>
      </c>
      <c r="H27" s="545" t="str">
        <f>IF(OR(A27="N/A",A27=""),"",IF('Level of Retrofit'!$E$33="YES","ENTER VOLUME",""))</f>
        <v/>
      </c>
      <c r="I27" s="545" t="str">
        <f>IF(OR(A27="N/A",A27=""),"",IF('Level of Retrofit'!$E$33="YES","ENTER VOLUME",""))</f>
        <v/>
      </c>
      <c r="J27" s="544" t="str">
        <f t="shared" si="2"/>
        <v/>
      </c>
      <c r="K27" s="503"/>
      <c r="L27" s="503"/>
      <c r="M27" s="503"/>
      <c r="N27" s="504"/>
      <c r="O27" s="504"/>
      <c r="P27" s="503"/>
      <c r="Q27" s="503"/>
      <c r="R27" s="504"/>
      <c r="S27" s="504"/>
      <c r="T27" s="504"/>
      <c r="U27" s="504"/>
    </row>
    <row r="28" spans="1:21" s="178" customFormat="1" x14ac:dyDescent="0.25">
      <c r="A28" s="107" t="str">
        <f>IF(ISBLANK('Step 7 RT'!A29),"",IF('Level of Retrofit'!$B$45="Goto the 'Offsite In-Kind Mitigation' tab and enter in the requested amounts.",'Step 7 RT'!A29,""))</f>
        <v/>
      </c>
      <c r="B28" s="542" t="str">
        <f>IF(OR(A28="N/A",A28=""),"",IF('Level of Retrofit'!$E$31="YES",'Step 8 FC'!H29,""))</f>
        <v/>
      </c>
      <c r="C28" s="543" t="str">
        <f>IF(OR(A28="N/A",A28=""),"",IF('Level of Retrofit'!$E$31="YES","ENTER VALUE",""))</f>
        <v/>
      </c>
      <c r="D28" s="544" t="str">
        <f t="shared" si="0"/>
        <v/>
      </c>
      <c r="E28" s="542" t="str">
        <f>IF(OR(A28="N/A",A28=""),"",IF('Level of Retrofit'!$E$32="YES",'Step 7 RT'!F29,""))</f>
        <v/>
      </c>
      <c r="F28" s="543" t="str">
        <f>IF(OR(A28="N/A",A28=""),"",IF('Level of Retrofit'!$E$32="YES","ENTER VALUE",""))</f>
        <v/>
      </c>
      <c r="G28" s="544" t="str">
        <f t="shared" si="1"/>
        <v/>
      </c>
      <c r="H28" s="545" t="str">
        <f>IF(OR(A28="N/A",A28=""),"",IF('Level of Retrofit'!$E$33="YES","ENTER VOLUME",""))</f>
        <v/>
      </c>
      <c r="I28" s="545" t="str">
        <f>IF(OR(A28="N/A",A28=""),"",IF('Level of Retrofit'!$E$33="YES","ENTER VOLUME",""))</f>
        <v/>
      </c>
      <c r="J28" s="544" t="str">
        <f t="shared" si="2"/>
        <v/>
      </c>
      <c r="K28" s="503"/>
      <c r="L28" s="503"/>
      <c r="M28" s="503"/>
      <c r="N28" s="504"/>
      <c r="O28" s="504"/>
      <c r="P28" s="503"/>
      <c r="Q28" s="503"/>
      <c r="R28" s="504"/>
      <c r="S28" s="504"/>
      <c r="T28" s="504"/>
      <c r="U28" s="504"/>
    </row>
    <row r="29" spans="1:21" s="178" customFormat="1" x14ac:dyDescent="0.25">
      <c r="A29" s="107" t="str">
        <f>IF(ISBLANK('Step 7 RT'!A30),"",IF('Level of Retrofit'!$B$45="Goto the 'Offsite In-Kind Mitigation' tab and enter in the requested amounts.",'Step 7 RT'!A30,""))</f>
        <v/>
      </c>
      <c r="B29" s="542" t="str">
        <f>IF(OR(A29="N/A",A29=""),"",IF('Level of Retrofit'!$E$31="YES",'Step 8 FC'!H30,""))</f>
        <v/>
      </c>
      <c r="C29" s="543" t="str">
        <f>IF(OR(A29="N/A",A29=""),"",IF('Level of Retrofit'!$E$31="YES","ENTER VALUE",""))</f>
        <v/>
      </c>
      <c r="D29" s="544" t="str">
        <f t="shared" si="0"/>
        <v/>
      </c>
      <c r="E29" s="542" t="str">
        <f>IF(OR(A29="N/A",A29=""),"",IF('Level of Retrofit'!$E$32="YES",'Step 7 RT'!F30,""))</f>
        <v/>
      </c>
      <c r="F29" s="543" t="str">
        <f>IF(OR(A29="N/A",A29=""),"",IF('Level of Retrofit'!$E$32="YES","ENTER VALUE",""))</f>
        <v/>
      </c>
      <c r="G29" s="544" t="str">
        <f t="shared" si="1"/>
        <v/>
      </c>
      <c r="H29" s="545" t="str">
        <f>IF(OR(A29="N/A",A29=""),"",IF('Level of Retrofit'!$E$33="YES","ENTER VOLUME",""))</f>
        <v/>
      </c>
      <c r="I29" s="545" t="str">
        <f>IF(OR(A29="N/A",A29=""),"",IF('Level of Retrofit'!$E$33="YES","ENTER VOLUME",""))</f>
        <v/>
      </c>
      <c r="J29" s="544" t="str">
        <f t="shared" si="2"/>
        <v/>
      </c>
      <c r="K29" s="503"/>
      <c r="L29" s="503"/>
      <c r="M29" s="503"/>
      <c r="N29" s="504"/>
      <c r="O29" s="504"/>
      <c r="P29" s="503"/>
      <c r="Q29" s="503"/>
      <c r="R29" s="504"/>
      <c r="S29" s="504"/>
      <c r="T29" s="504"/>
      <c r="U29" s="504"/>
    </row>
    <row r="30" spans="1:21" s="178" customFormat="1" x14ac:dyDescent="0.25">
      <c r="A30" s="107" t="str">
        <f>IF(ISBLANK('Step 7 RT'!A31),"",IF('Level of Retrofit'!$B$45="Goto the 'Offsite In-Kind Mitigation' tab and enter in the requested amounts.",'Step 7 RT'!A31,""))</f>
        <v/>
      </c>
      <c r="B30" s="542" t="str">
        <f>IF(OR(A30="N/A",A30=""),"",IF('Level of Retrofit'!$E$31="YES",'Step 8 FC'!H31,""))</f>
        <v/>
      </c>
      <c r="C30" s="543" t="str">
        <f>IF(OR(A30="N/A",A30=""),"",IF('Level of Retrofit'!$E$31="YES","ENTER VALUE",""))</f>
        <v/>
      </c>
      <c r="D30" s="544" t="str">
        <f t="shared" si="0"/>
        <v/>
      </c>
      <c r="E30" s="542" t="str">
        <f>IF(OR(A30="N/A",A30=""),"",IF('Level of Retrofit'!$E$32="YES",'Step 7 RT'!F31,""))</f>
        <v/>
      </c>
      <c r="F30" s="543" t="str">
        <f>IF(OR(A30="N/A",A30=""),"",IF('Level of Retrofit'!$E$32="YES","ENTER VALUE",""))</f>
        <v/>
      </c>
      <c r="G30" s="544" t="str">
        <f t="shared" si="1"/>
        <v/>
      </c>
      <c r="H30" s="545" t="str">
        <f>IF(OR(A30="N/A",A30=""),"",IF('Level of Retrofit'!$E$33="YES","ENTER VOLUME",""))</f>
        <v/>
      </c>
      <c r="I30" s="545" t="str">
        <f>IF(OR(A30="N/A",A30=""),"",IF('Level of Retrofit'!$E$33="YES","ENTER VOLUME",""))</f>
        <v/>
      </c>
      <c r="J30" s="544" t="str">
        <f t="shared" si="2"/>
        <v/>
      </c>
      <c r="K30" s="503"/>
      <c r="L30" s="503"/>
      <c r="M30" s="503"/>
      <c r="N30" s="504"/>
      <c r="O30" s="504"/>
      <c r="P30" s="503"/>
      <c r="Q30" s="503"/>
      <c r="R30" s="504"/>
      <c r="S30" s="504"/>
      <c r="T30" s="504"/>
      <c r="U30" s="504"/>
    </row>
    <row r="31" spans="1:21" s="178" customFormat="1" x14ac:dyDescent="0.25">
      <c r="A31" s="107" t="str">
        <f>IF(ISBLANK('Step 7 RT'!A32),"",IF('Level of Retrofit'!$B$45="Goto the 'Offsite In-Kind Mitigation' tab and enter in the requested amounts.",'Step 7 RT'!A32,""))</f>
        <v/>
      </c>
      <c r="B31" s="542" t="str">
        <f>IF(OR(A31="N/A",A31=""),"",IF('Level of Retrofit'!$E$31="YES",'Step 8 FC'!H32,""))</f>
        <v/>
      </c>
      <c r="C31" s="543" t="str">
        <f>IF(OR(A31="N/A",A31=""),"",IF('Level of Retrofit'!$E$31="YES","ENTER VALUE",""))</f>
        <v/>
      </c>
      <c r="D31" s="544" t="str">
        <f t="shared" si="0"/>
        <v/>
      </c>
      <c r="E31" s="542" t="str">
        <f>IF(OR(A31="N/A",A31=""),"",IF('Level of Retrofit'!$E$32="YES",'Step 7 RT'!F32,""))</f>
        <v/>
      </c>
      <c r="F31" s="543" t="str">
        <f>IF(OR(A31="N/A",A31=""),"",IF('Level of Retrofit'!$E$32="YES","ENTER VALUE",""))</f>
        <v/>
      </c>
      <c r="G31" s="544" t="str">
        <f t="shared" si="1"/>
        <v/>
      </c>
      <c r="H31" s="545" t="str">
        <f>IF(OR(A31="N/A",A31=""),"",IF('Level of Retrofit'!$E$33="YES","ENTER VOLUME",""))</f>
        <v/>
      </c>
      <c r="I31" s="545" t="str">
        <f>IF(OR(A31="N/A",A31=""),"",IF('Level of Retrofit'!$E$33="YES","ENTER VOLUME",""))</f>
        <v/>
      </c>
      <c r="J31" s="544" t="str">
        <f t="shared" si="2"/>
        <v/>
      </c>
      <c r="K31" s="503"/>
      <c r="L31" s="503"/>
      <c r="M31" s="503"/>
      <c r="N31" s="504"/>
      <c r="O31" s="504"/>
      <c r="P31" s="503"/>
      <c r="Q31" s="503"/>
      <c r="R31" s="504"/>
      <c r="S31" s="504"/>
      <c r="T31" s="504"/>
      <c r="U31" s="504"/>
    </row>
    <row r="32" spans="1:21" s="178" customFormat="1" x14ac:dyDescent="0.25">
      <c r="A32" s="107" t="str">
        <f>IF(ISBLANK('Step 7 RT'!A33),"",IF('Level of Retrofit'!$B$45="Goto the 'Offsite In-Kind Mitigation' tab and enter in the requested amounts.",'Step 7 RT'!A33,""))</f>
        <v/>
      </c>
      <c r="B32" s="542" t="str">
        <f>IF(OR(A32="N/A",A32=""),"",IF('Level of Retrofit'!$E$31="YES",'Step 8 FC'!H33,""))</f>
        <v/>
      </c>
      <c r="C32" s="543" t="str">
        <f>IF(OR(A32="N/A",A32=""),"",IF('Level of Retrofit'!$E$31="YES","ENTER VALUE",""))</f>
        <v/>
      </c>
      <c r="D32" s="544" t="str">
        <f t="shared" si="0"/>
        <v/>
      </c>
      <c r="E32" s="542" t="str">
        <f>IF(OR(A32="N/A",A32=""),"",IF('Level of Retrofit'!$E$32="YES",'Step 7 RT'!F33,""))</f>
        <v/>
      </c>
      <c r="F32" s="543" t="str">
        <f>IF(OR(A32="N/A",A32=""),"",IF('Level of Retrofit'!$E$32="YES","ENTER VALUE",""))</f>
        <v/>
      </c>
      <c r="G32" s="544" t="str">
        <f t="shared" si="1"/>
        <v/>
      </c>
      <c r="H32" s="545" t="str">
        <f>IF(OR(A32="N/A",A32=""),"",IF('Level of Retrofit'!$E$33="YES","ENTER VOLUME",""))</f>
        <v/>
      </c>
      <c r="I32" s="545" t="str">
        <f>IF(OR(A32="N/A",A32=""),"",IF('Level of Retrofit'!$E$33="YES","ENTER VOLUME",""))</f>
        <v/>
      </c>
      <c r="J32" s="544" t="str">
        <f t="shared" si="2"/>
        <v/>
      </c>
      <c r="K32" s="503"/>
      <c r="L32" s="503"/>
      <c r="M32" s="503"/>
      <c r="N32" s="504"/>
      <c r="O32" s="504"/>
      <c r="P32" s="503"/>
      <c r="Q32" s="503"/>
      <c r="R32" s="504"/>
      <c r="S32" s="504"/>
      <c r="T32" s="504"/>
      <c r="U32" s="504"/>
    </row>
    <row r="33" spans="1:21" s="178" customFormat="1" x14ac:dyDescent="0.25">
      <c r="A33" s="107" t="str">
        <f>IF(ISBLANK('Step 7 RT'!A34),"",IF('Level of Retrofit'!$B$45="Goto the 'Offsite In-Kind Mitigation' tab and enter in the requested amounts.",'Step 7 RT'!A34,""))</f>
        <v/>
      </c>
      <c r="B33" s="542" t="str">
        <f>IF(OR(A33="N/A",A33=""),"",IF('Level of Retrofit'!$E$31="YES",'Step 8 FC'!H34,""))</f>
        <v/>
      </c>
      <c r="C33" s="543" t="str">
        <f>IF(OR(A33="N/A",A33=""),"",IF('Level of Retrofit'!$E$31="YES","ENTER VALUE",""))</f>
        <v/>
      </c>
      <c r="D33" s="544" t="str">
        <f t="shared" si="0"/>
        <v/>
      </c>
      <c r="E33" s="542" t="str">
        <f>IF(OR(A33="N/A",A33=""),"",IF('Level of Retrofit'!$E$32="YES",'Step 7 RT'!F34,""))</f>
        <v/>
      </c>
      <c r="F33" s="543" t="str">
        <f>IF(OR(A33="N/A",A33=""),"",IF('Level of Retrofit'!$E$32="YES","ENTER VALUE",""))</f>
        <v/>
      </c>
      <c r="G33" s="544" t="str">
        <f t="shared" si="1"/>
        <v/>
      </c>
      <c r="H33" s="545" t="str">
        <f>IF(OR(A33="N/A",A33=""),"",IF('Level of Retrofit'!$E$33="YES","ENTER VOLUME",""))</f>
        <v/>
      </c>
      <c r="I33" s="545" t="str">
        <f>IF(OR(A33="N/A",A33=""),"",IF('Level of Retrofit'!$E$33="YES","ENTER VOLUME",""))</f>
        <v/>
      </c>
      <c r="J33" s="544" t="str">
        <f t="shared" si="2"/>
        <v/>
      </c>
      <c r="K33" s="503"/>
      <c r="L33" s="503"/>
      <c r="M33" s="503"/>
      <c r="N33" s="504"/>
      <c r="O33" s="504"/>
      <c r="P33" s="503"/>
      <c r="Q33" s="503"/>
      <c r="R33" s="504"/>
      <c r="S33" s="504"/>
      <c r="T33" s="504"/>
      <c r="U33" s="504"/>
    </row>
    <row r="34" spans="1:21" s="178" customFormat="1" x14ac:dyDescent="0.25">
      <c r="A34" s="107" t="str">
        <f>IF(ISBLANK('Step 7 RT'!A35),"",IF('Level of Retrofit'!$B$45="Goto the 'Offsite In-Kind Mitigation' tab and enter in the requested amounts.",'Step 7 RT'!A35,""))</f>
        <v/>
      </c>
      <c r="B34" s="542" t="str">
        <f>IF(OR(A34="N/A",A34=""),"",IF('Level of Retrofit'!$E$31="YES",'Step 8 FC'!H35,""))</f>
        <v/>
      </c>
      <c r="C34" s="543" t="str">
        <f>IF(OR(A34="N/A",A34=""),"",IF('Level of Retrofit'!$E$31="YES","ENTER VALUE",""))</f>
        <v/>
      </c>
      <c r="D34" s="544" t="str">
        <f t="shared" si="0"/>
        <v/>
      </c>
      <c r="E34" s="542" t="str">
        <f>IF(OR(A34="N/A",A34=""),"",IF('Level of Retrofit'!$E$32="YES",'Step 7 RT'!F35,""))</f>
        <v/>
      </c>
      <c r="F34" s="543" t="str">
        <f>IF(OR(A34="N/A",A34=""),"",IF('Level of Retrofit'!$E$32="YES","ENTER VALUE",""))</f>
        <v/>
      </c>
      <c r="G34" s="544" t="str">
        <f t="shared" si="1"/>
        <v/>
      </c>
      <c r="H34" s="545" t="str">
        <f>IF(OR(A34="N/A",A34=""),"",IF('Level of Retrofit'!$E$33="YES","ENTER VOLUME",""))</f>
        <v/>
      </c>
      <c r="I34" s="545" t="str">
        <f>IF(OR(A34="N/A",A34=""),"",IF('Level of Retrofit'!$E$33="YES","ENTER VOLUME",""))</f>
        <v/>
      </c>
      <c r="J34" s="544" t="str">
        <f t="shared" si="2"/>
        <v/>
      </c>
      <c r="K34" s="503"/>
      <c r="L34" s="503"/>
      <c r="M34" s="503"/>
      <c r="N34" s="504"/>
      <c r="O34" s="504"/>
      <c r="P34" s="503"/>
      <c r="Q34" s="503"/>
      <c r="R34" s="504"/>
      <c r="S34" s="504"/>
      <c r="T34" s="504"/>
      <c r="U34" s="504"/>
    </row>
    <row r="35" spans="1:21" s="178" customFormat="1" x14ac:dyDescent="0.25">
      <c r="A35" s="107" t="str">
        <f>IF(ISBLANK('Step 7 RT'!A36),"",IF('Level of Retrofit'!$B$45="Goto the 'Offsite In-Kind Mitigation' tab and enter in the requested amounts.",'Step 7 RT'!A36,""))</f>
        <v/>
      </c>
      <c r="B35" s="542" t="str">
        <f>IF(OR(A35="N/A",A35=""),"",IF('Level of Retrofit'!$E$31="YES",'Step 8 FC'!H36,""))</f>
        <v/>
      </c>
      <c r="C35" s="543" t="str">
        <f>IF(OR(A35="N/A",A35=""),"",IF('Level of Retrofit'!$E$31="YES","ENTER VALUE",""))</f>
        <v/>
      </c>
      <c r="D35" s="544" t="str">
        <f t="shared" si="0"/>
        <v/>
      </c>
      <c r="E35" s="542" t="str">
        <f>IF(OR(A35="N/A",A35=""),"",IF('Level of Retrofit'!$E$32="YES",'Step 7 RT'!F36,""))</f>
        <v/>
      </c>
      <c r="F35" s="543" t="str">
        <f>IF(OR(A35="N/A",A35=""),"",IF('Level of Retrofit'!$E$32="YES","ENTER VALUE",""))</f>
        <v/>
      </c>
      <c r="G35" s="544" t="str">
        <f t="shared" si="1"/>
        <v/>
      </c>
      <c r="H35" s="545" t="str">
        <f>IF(OR(A35="N/A",A35=""),"",IF('Level of Retrofit'!$E$33="YES","ENTER VOLUME",""))</f>
        <v/>
      </c>
      <c r="I35" s="545" t="str">
        <f>IF(OR(A35="N/A",A35=""),"",IF('Level of Retrofit'!$E$33="YES","ENTER VOLUME",""))</f>
        <v/>
      </c>
      <c r="J35" s="544" t="str">
        <f t="shared" si="2"/>
        <v/>
      </c>
      <c r="K35" s="503"/>
      <c r="L35" s="503"/>
      <c r="M35" s="503"/>
      <c r="N35" s="504"/>
      <c r="O35" s="504"/>
      <c r="P35" s="503"/>
      <c r="Q35" s="503"/>
      <c r="R35" s="504"/>
      <c r="S35" s="504"/>
      <c r="T35" s="504"/>
      <c r="U35" s="504"/>
    </row>
    <row r="36" spans="1:21" s="178" customFormat="1" x14ac:dyDescent="0.25">
      <c r="A36" s="107" t="str">
        <f>IF(ISBLANK('Step 7 RT'!A37),"",IF('Level of Retrofit'!$B$45="Goto the 'Offsite In-Kind Mitigation' tab and enter in the requested amounts.",'Step 7 RT'!A37,""))</f>
        <v/>
      </c>
      <c r="B36" s="542" t="str">
        <f>IF(OR(A36="N/A",A36=""),"",IF('Level of Retrofit'!$E$31="YES",'Step 8 FC'!H37,""))</f>
        <v/>
      </c>
      <c r="C36" s="543" t="str">
        <f>IF(OR(A36="N/A",A36=""),"",IF('Level of Retrofit'!$E$31="YES","ENTER VALUE",""))</f>
        <v/>
      </c>
      <c r="D36" s="544" t="str">
        <f t="shared" si="0"/>
        <v/>
      </c>
      <c r="E36" s="542" t="str">
        <f>IF(OR(A36="N/A",A36=""),"",IF('Level of Retrofit'!$E$32="YES",'Step 7 RT'!F37,""))</f>
        <v/>
      </c>
      <c r="F36" s="543" t="str">
        <f>IF(OR(A36="N/A",A36=""),"",IF('Level of Retrofit'!$E$32="YES","ENTER VALUE",""))</f>
        <v/>
      </c>
      <c r="G36" s="544" t="str">
        <f t="shared" si="1"/>
        <v/>
      </c>
      <c r="H36" s="545" t="str">
        <f>IF(OR(A36="N/A",A36=""),"",IF('Level of Retrofit'!$E$33="YES","ENTER VOLUME",""))</f>
        <v/>
      </c>
      <c r="I36" s="545" t="str">
        <f>IF(OR(A36="N/A",A36=""),"",IF('Level of Retrofit'!$E$33="YES","ENTER VOLUME",""))</f>
        <v/>
      </c>
      <c r="J36" s="544" t="str">
        <f t="shared" si="2"/>
        <v/>
      </c>
      <c r="K36" s="503"/>
      <c r="L36" s="503"/>
      <c r="M36" s="503"/>
      <c r="N36" s="504"/>
      <c r="O36" s="504"/>
      <c r="P36" s="503"/>
      <c r="Q36" s="503"/>
      <c r="R36" s="504"/>
      <c r="S36" s="504"/>
      <c r="T36" s="504"/>
      <c r="U36" s="504"/>
    </row>
    <row r="37" spans="1:21" s="178" customFormat="1" x14ac:dyDescent="0.25">
      <c r="A37" s="107" t="str">
        <f>IF(ISBLANK('Step 7 RT'!A38),"",IF('Level of Retrofit'!$B$45="Goto the 'Offsite In-Kind Mitigation' tab and enter in the requested amounts.",'Step 7 RT'!A38,""))</f>
        <v/>
      </c>
      <c r="B37" s="542" t="str">
        <f>IF(OR(A37="N/A",A37=""),"",IF('Level of Retrofit'!$E$31="YES",'Step 8 FC'!H38,""))</f>
        <v/>
      </c>
      <c r="C37" s="543" t="str">
        <f>IF(OR(A37="N/A",A37=""),"",IF('Level of Retrofit'!$E$31="YES","ENTER VALUE",""))</f>
        <v/>
      </c>
      <c r="D37" s="544" t="str">
        <f t="shared" si="0"/>
        <v/>
      </c>
      <c r="E37" s="542" t="str">
        <f>IF(OR(A37="N/A",A37=""),"",IF('Level of Retrofit'!$E$32="YES",'Step 7 RT'!F38,""))</f>
        <v/>
      </c>
      <c r="F37" s="543" t="str">
        <f>IF(OR(A37="N/A",A37=""),"",IF('Level of Retrofit'!$E$32="YES","ENTER VALUE",""))</f>
        <v/>
      </c>
      <c r="G37" s="544" t="str">
        <f t="shared" si="1"/>
        <v/>
      </c>
      <c r="H37" s="545" t="str">
        <f>IF(OR(A37="N/A",A37=""),"",IF('Level of Retrofit'!$E$33="YES","ENTER VOLUME",""))</f>
        <v/>
      </c>
      <c r="I37" s="545" t="str">
        <f>IF(OR(A37="N/A",A37=""),"",IF('Level of Retrofit'!$E$33="YES","ENTER VOLUME",""))</f>
        <v/>
      </c>
      <c r="J37" s="544" t="str">
        <f t="shared" si="2"/>
        <v/>
      </c>
      <c r="K37" s="503"/>
      <c r="L37" s="503"/>
      <c r="M37" s="503"/>
      <c r="N37" s="504"/>
      <c r="O37" s="504"/>
      <c r="P37" s="503"/>
      <c r="Q37" s="503"/>
      <c r="R37" s="504"/>
      <c r="S37" s="504"/>
      <c r="T37" s="504"/>
      <c r="U37" s="504"/>
    </row>
    <row r="38" spans="1:21" s="178" customFormat="1" x14ac:dyDescent="0.25">
      <c r="A38" s="107" t="str">
        <f>IF(ISBLANK('Step 7 RT'!A39),"",IF('Level of Retrofit'!$B$45="Goto the 'Offsite In-Kind Mitigation' tab and enter in the requested amounts.",'Step 7 RT'!A39,""))</f>
        <v/>
      </c>
      <c r="B38" s="542" t="str">
        <f>IF(OR(A38="N/A",A38=""),"",IF('Level of Retrofit'!$E$31="YES",'Step 8 FC'!H39,""))</f>
        <v/>
      </c>
      <c r="C38" s="543" t="str">
        <f>IF(OR(A38="N/A",A38=""),"",IF('Level of Retrofit'!$E$31="YES","ENTER VALUE",""))</f>
        <v/>
      </c>
      <c r="D38" s="544" t="str">
        <f t="shared" si="0"/>
        <v/>
      </c>
      <c r="E38" s="542" t="str">
        <f>IF(OR(A38="N/A",A38=""),"",IF('Level of Retrofit'!$E$32="YES",'Step 7 RT'!F39,""))</f>
        <v/>
      </c>
      <c r="F38" s="543" t="str">
        <f>IF(OR(A38="N/A",A38=""),"",IF('Level of Retrofit'!$E$32="YES","ENTER VALUE",""))</f>
        <v/>
      </c>
      <c r="G38" s="544" t="str">
        <f t="shared" si="1"/>
        <v/>
      </c>
      <c r="H38" s="545" t="str">
        <f>IF(OR(A38="N/A",A38=""),"",IF('Level of Retrofit'!$E$33="YES","ENTER VOLUME",""))</f>
        <v/>
      </c>
      <c r="I38" s="545" t="str">
        <f>IF(OR(A38="N/A",A38=""),"",IF('Level of Retrofit'!$E$33="YES","ENTER VOLUME",""))</f>
        <v/>
      </c>
      <c r="J38" s="544" t="str">
        <f t="shared" si="2"/>
        <v/>
      </c>
      <c r="K38" s="503"/>
      <c r="L38" s="503"/>
      <c r="M38" s="503"/>
      <c r="N38" s="504"/>
      <c r="O38" s="504"/>
      <c r="P38" s="503"/>
      <c r="Q38" s="503"/>
      <c r="R38" s="504"/>
      <c r="S38" s="504"/>
      <c r="T38" s="504"/>
      <c r="U38" s="504"/>
    </row>
    <row r="39" spans="1:21" s="178" customFormat="1" x14ac:dyDescent="0.25">
      <c r="A39" s="107" t="str">
        <f>IF(ISBLANK('Step 7 RT'!A40),"",IF('Level of Retrofit'!$B$45="Goto the 'Offsite In-Kind Mitigation' tab and enter in the requested amounts.",'Step 7 RT'!A40,""))</f>
        <v/>
      </c>
      <c r="B39" s="542" t="str">
        <f>IF(OR(A39="N/A",A39=""),"",IF('Level of Retrofit'!$E$31="YES",'Step 8 FC'!H40,""))</f>
        <v/>
      </c>
      <c r="C39" s="543" t="str">
        <f>IF(OR(A39="N/A",A39=""),"",IF('Level of Retrofit'!$E$31="YES","ENTER VALUE",""))</f>
        <v/>
      </c>
      <c r="D39" s="544" t="str">
        <f t="shared" si="0"/>
        <v/>
      </c>
      <c r="E39" s="542" t="str">
        <f>IF(OR(A39="N/A",A39=""),"",IF('Level of Retrofit'!$E$32="YES",'Step 7 RT'!F40,""))</f>
        <v/>
      </c>
      <c r="F39" s="543" t="str">
        <f>IF(OR(A39="N/A",A39=""),"",IF('Level of Retrofit'!$E$32="YES","ENTER VALUE",""))</f>
        <v/>
      </c>
      <c r="G39" s="544" t="str">
        <f t="shared" si="1"/>
        <v/>
      </c>
      <c r="H39" s="545" t="str">
        <f>IF(OR(A39="N/A",A39=""),"",IF('Level of Retrofit'!$E$33="YES","ENTER VOLUME",""))</f>
        <v/>
      </c>
      <c r="I39" s="545" t="str">
        <f>IF(OR(A39="N/A",A39=""),"",IF('Level of Retrofit'!$E$33="YES","ENTER VOLUME",""))</f>
        <v/>
      </c>
      <c r="J39" s="544" t="str">
        <f t="shared" si="2"/>
        <v/>
      </c>
      <c r="K39" s="503"/>
      <c r="L39" s="503"/>
      <c r="M39" s="503"/>
      <c r="N39" s="504"/>
      <c r="O39" s="504"/>
      <c r="P39" s="503"/>
      <c r="Q39" s="503"/>
      <c r="R39" s="504"/>
      <c r="S39" s="504"/>
      <c r="T39" s="504"/>
      <c r="U39" s="504"/>
    </row>
    <row r="40" spans="1:21" s="178" customFormat="1" x14ac:dyDescent="0.25">
      <c r="A40" s="107" t="str">
        <f>IF(ISBLANK('Step 7 RT'!A41),"",IF('Level of Retrofit'!$B$45="Goto the 'Offsite In-Kind Mitigation' tab and enter in the requested amounts.",'Step 7 RT'!A41,""))</f>
        <v/>
      </c>
      <c r="B40" s="542" t="str">
        <f>IF(OR(A40="N/A",A40=""),"",IF('Level of Retrofit'!$E$31="YES",'Step 8 FC'!H41,""))</f>
        <v/>
      </c>
      <c r="C40" s="543" t="str">
        <f>IF(OR(A40="N/A",A40=""),"",IF('Level of Retrofit'!$E$31="YES","ENTER VALUE",""))</f>
        <v/>
      </c>
      <c r="D40" s="544" t="str">
        <f t="shared" si="0"/>
        <v/>
      </c>
      <c r="E40" s="542" t="str">
        <f>IF(OR(A40="N/A",A40=""),"",IF('Level of Retrofit'!$E$32="YES",'Step 7 RT'!F41,""))</f>
        <v/>
      </c>
      <c r="F40" s="543" t="str">
        <f>IF(OR(A40="N/A",A40=""),"",IF('Level of Retrofit'!$E$32="YES","ENTER VALUE",""))</f>
        <v/>
      </c>
      <c r="G40" s="544" t="str">
        <f t="shared" si="1"/>
        <v/>
      </c>
      <c r="H40" s="545" t="str">
        <f>IF(OR(A40="N/A",A40=""),"",IF('Level of Retrofit'!$E$33="YES","ENTER VOLUME",""))</f>
        <v/>
      </c>
      <c r="I40" s="545" t="str">
        <f>IF(OR(A40="N/A",A40=""),"",IF('Level of Retrofit'!$E$33="YES","ENTER VOLUME",""))</f>
        <v/>
      </c>
      <c r="J40" s="544" t="str">
        <f t="shared" si="2"/>
        <v/>
      </c>
      <c r="K40" s="503"/>
      <c r="L40" s="503"/>
      <c r="M40" s="503"/>
      <c r="N40" s="504"/>
      <c r="O40" s="504"/>
      <c r="P40" s="503"/>
      <c r="Q40" s="503"/>
      <c r="R40" s="504"/>
      <c r="S40" s="504"/>
      <c r="T40" s="504"/>
      <c r="U40" s="504"/>
    </row>
    <row r="41" spans="1:21" s="178" customFormat="1" x14ac:dyDescent="0.25">
      <c r="A41" s="107" t="str">
        <f>IF(ISBLANK('Step 7 RT'!A42),"",IF('Level of Retrofit'!$B$45="Goto the 'Offsite In-Kind Mitigation' tab and enter in the requested amounts.",'Step 7 RT'!A42,""))</f>
        <v/>
      </c>
      <c r="B41" s="542" t="str">
        <f>IF(OR(A41="N/A",A41=""),"",IF('Level of Retrofit'!$E$31="YES",'Step 8 FC'!H42,""))</f>
        <v/>
      </c>
      <c r="C41" s="543" t="str">
        <f>IF(OR(A41="N/A",A41=""),"",IF('Level of Retrofit'!$E$31="YES","ENTER VALUE",""))</f>
        <v/>
      </c>
      <c r="D41" s="544" t="str">
        <f t="shared" si="0"/>
        <v/>
      </c>
      <c r="E41" s="542" t="str">
        <f>IF(OR(A41="N/A",A41=""),"",IF('Level of Retrofit'!$E$32="YES",'Step 7 RT'!F42,""))</f>
        <v/>
      </c>
      <c r="F41" s="543" t="str">
        <f>IF(OR(A41="N/A",A41=""),"",IF('Level of Retrofit'!$E$32="YES","ENTER VALUE",""))</f>
        <v/>
      </c>
      <c r="G41" s="544" t="str">
        <f t="shared" si="1"/>
        <v/>
      </c>
      <c r="H41" s="545" t="str">
        <f>IF(OR(A41="N/A",A41=""),"",IF('Level of Retrofit'!$E$33="YES","ENTER VOLUME",""))</f>
        <v/>
      </c>
      <c r="I41" s="545" t="str">
        <f>IF(OR(A41="N/A",A41=""),"",IF('Level of Retrofit'!$E$33="YES","ENTER VOLUME",""))</f>
        <v/>
      </c>
      <c r="J41" s="544" t="str">
        <f t="shared" si="2"/>
        <v/>
      </c>
      <c r="K41" s="503"/>
      <c r="L41" s="503"/>
      <c r="M41" s="503"/>
      <c r="N41" s="504"/>
      <c r="O41" s="504"/>
      <c r="P41" s="503"/>
      <c r="Q41" s="503"/>
      <c r="R41" s="504"/>
      <c r="S41" s="504"/>
      <c r="T41" s="504"/>
      <c r="U41" s="504"/>
    </row>
    <row r="42" spans="1:21" s="178" customFormat="1" x14ac:dyDescent="0.25">
      <c r="A42" s="107" t="str">
        <f>IF(ISBLANK('Step 7 RT'!A43),"",IF('Level of Retrofit'!$B$45="Goto the 'Offsite In-Kind Mitigation' tab and enter in the requested amounts.",'Step 7 RT'!A43,""))</f>
        <v/>
      </c>
      <c r="B42" s="542" t="str">
        <f>IF(OR(A42="N/A",A42=""),"",IF('Level of Retrofit'!$E$31="YES",'Step 8 FC'!H43,""))</f>
        <v/>
      </c>
      <c r="C42" s="543" t="str">
        <f>IF(OR(A42="N/A",A42=""),"",IF('Level of Retrofit'!$E$31="YES","ENTER VALUE",""))</f>
        <v/>
      </c>
      <c r="D42" s="544" t="str">
        <f t="shared" si="0"/>
        <v/>
      </c>
      <c r="E42" s="542" t="str">
        <f>IF(OR(A42="N/A",A42=""),"",IF('Level of Retrofit'!$E$32="YES",'Step 7 RT'!F43,""))</f>
        <v/>
      </c>
      <c r="F42" s="543" t="str">
        <f>IF(OR(A42="N/A",A42=""),"",IF('Level of Retrofit'!$E$32="YES","ENTER VALUE",""))</f>
        <v/>
      </c>
      <c r="G42" s="544" t="str">
        <f t="shared" si="1"/>
        <v/>
      </c>
      <c r="H42" s="545" t="str">
        <f>IF(OR(A42="N/A",A42=""),"",IF('Level of Retrofit'!$E$33="YES","ENTER VOLUME",""))</f>
        <v/>
      </c>
      <c r="I42" s="545" t="str">
        <f>IF(OR(A42="N/A",A42=""),"",IF('Level of Retrofit'!$E$33="YES","ENTER VOLUME",""))</f>
        <v/>
      </c>
      <c r="J42" s="544" t="str">
        <f t="shared" si="2"/>
        <v/>
      </c>
      <c r="K42" s="503"/>
      <c r="L42" s="503"/>
      <c r="M42" s="503"/>
      <c r="N42" s="504"/>
      <c r="O42" s="504"/>
      <c r="P42" s="503"/>
      <c r="Q42" s="503"/>
      <c r="R42" s="504"/>
      <c r="S42" s="504"/>
      <c r="T42" s="504"/>
      <c r="U42" s="504"/>
    </row>
    <row r="43" spans="1:21" s="178" customFormat="1" x14ac:dyDescent="0.25">
      <c r="A43" s="107" t="str">
        <f>IF(ISBLANK('Step 7 RT'!A44),"",IF('Level of Retrofit'!$B$45="Goto the 'Offsite In-Kind Mitigation' tab and enter in the requested amounts.",'Step 7 RT'!A44,""))</f>
        <v/>
      </c>
      <c r="B43" s="542" t="str">
        <f>IF(OR(A43="N/A",A43=""),"",IF('Level of Retrofit'!$E$31="YES",'Step 8 FC'!H44,""))</f>
        <v/>
      </c>
      <c r="C43" s="543" t="str">
        <f>IF(OR(A43="N/A",A43=""),"",IF('Level of Retrofit'!$E$31="YES","ENTER VALUE",""))</f>
        <v/>
      </c>
      <c r="D43" s="544" t="str">
        <f t="shared" si="0"/>
        <v/>
      </c>
      <c r="E43" s="542" t="str">
        <f>IF(OR(A43="N/A",A43=""),"",IF('Level of Retrofit'!$E$32="YES",'Step 7 RT'!F44,""))</f>
        <v/>
      </c>
      <c r="F43" s="543" t="str">
        <f>IF(OR(A43="N/A",A43=""),"",IF('Level of Retrofit'!$E$32="YES","ENTER VALUE",""))</f>
        <v/>
      </c>
      <c r="G43" s="544" t="str">
        <f t="shared" si="1"/>
        <v/>
      </c>
      <c r="H43" s="545" t="str">
        <f>IF(OR(A43="N/A",A43=""),"",IF('Level of Retrofit'!$E$33="YES","ENTER VOLUME",""))</f>
        <v/>
      </c>
      <c r="I43" s="545" t="str">
        <f>IF(OR(A43="N/A",A43=""),"",IF('Level of Retrofit'!$E$33="YES","ENTER VOLUME",""))</f>
        <v/>
      </c>
      <c r="J43" s="544" t="str">
        <f t="shared" si="2"/>
        <v/>
      </c>
      <c r="K43" s="503"/>
      <c r="L43" s="503"/>
      <c r="M43" s="503"/>
      <c r="N43" s="504"/>
      <c r="O43" s="504"/>
      <c r="P43" s="503"/>
      <c r="Q43" s="503"/>
      <c r="R43" s="504"/>
      <c r="S43" s="504"/>
      <c r="T43" s="504"/>
      <c r="U43" s="504"/>
    </row>
    <row r="44" spans="1:21" s="178" customFormat="1" x14ac:dyDescent="0.25">
      <c r="A44" s="107" t="str">
        <f>IF(ISBLANK('Step 7 RT'!A45),"",IF('Level of Retrofit'!$B$45="Goto the 'Offsite In-Kind Mitigation' tab and enter in the requested amounts.",'Step 7 RT'!A45,""))</f>
        <v/>
      </c>
      <c r="B44" s="542" t="str">
        <f>IF(OR(A44="N/A",A44=""),"",IF('Level of Retrofit'!$E$31="YES",'Step 8 FC'!H45,""))</f>
        <v/>
      </c>
      <c r="C44" s="543" t="str">
        <f>IF(OR(A44="N/A",A44=""),"",IF('Level of Retrofit'!$E$31="YES","ENTER VALUE",""))</f>
        <v/>
      </c>
      <c r="D44" s="544" t="str">
        <f t="shared" si="0"/>
        <v/>
      </c>
      <c r="E44" s="542" t="str">
        <f>IF(OR(A44="N/A",A44=""),"",IF('Level of Retrofit'!$E$32="YES",'Step 7 RT'!F45,""))</f>
        <v/>
      </c>
      <c r="F44" s="543" t="str">
        <f>IF(OR(A44="N/A",A44=""),"",IF('Level of Retrofit'!$E$32="YES","ENTER VALUE",""))</f>
        <v/>
      </c>
      <c r="G44" s="544" t="str">
        <f t="shared" si="1"/>
        <v/>
      </c>
      <c r="H44" s="545" t="str">
        <f>IF(OR(A44="N/A",A44=""),"",IF('Level of Retrofit'!$E$33="YES","ENTER VOLUME",""))</f>
        <v/>
      </c>
      <c r="I44" s="545" t="str">
        <f>IF(OR(A44="N/A",A44=""),"",IF('Level of Retrofit'!$E$33="YES","ENTER VOLUME",""))</f>
        <v/>
      </c>
      <c r="J44" s="544" t="str">
        <f t="shared" si="2"/>
        <v/>
      </c>
      <c r="K44" s="503"/>
      <c r="L44" s="503"/>
      <c r="M44" s="503"/>
      <c r="N44" s="504"/>
      <c r="O44" s="504"/>
      <c r="P44" s="503"/>
      <c r="Q44" s="503"/>
      <c r="R44" s="504"/>
      <c r="S44" s="504"/>
      <c r="T44" s="504"/>
      <c r="U44" s="504"/>
    </row>
    <row r="45" spans="1:21" s="178" customFormat="1" x14ac:dyDescent="0.25">
      <c r="A45" s="107" t="str">
        <f>IF(ISBLANK('Step 7 RT'!A46),"",IF('Level of Retrofit'!$B$45="Goto the 'Offsite In-Kind Mitigation' tab and enter in the requested amounts.",'Step 7 RT'!A46,""))</f>
        <v/>
      </c>
      <c r="B45" s="542" t="str">
        <f>IF(OR(A45="N/A",A45=""),"",IF('Level of Retrofit'!$E$31="YES",'Step 8 FC'!H46,""))</f>
        <v/>
      </c>
      <c r="C45" s="543" t="str">
        <f>IF(OR(A45="N/A",A45=""),"",IF('Level of Retrofit'!$E$31="YES","ENTER VALUE",""))</f>
        <v/>
      </c>
      <c r="D45" s="544" t="str">
        <f t="shared" si="0"/>
        <v/>
      </c>
      <c r="E45" s="542" t="str">
        <f>IF(OR(A45="N/A",A45=""),"",IF('Level of Retrofit'!$E$32="YES",'Step 7 RT'!F46,""))</f>
        <v/>
      </c>
      <c r="F45" s="543" t="str">
        <f>IF(OR(A45="N/A",A45=""),"",IF('Level of Retrofit'!$E$32="YES","ENTER VALUE",""))</f>
        <v/>
      </c>
      <c r="G45" s="544" t="str">
        <f t="shared" si="1"/>
        <v/>
      </c>
      <c r="H45" s="545" t="str">
        <f>IF(OR(A45="N/A",A45=""),"",IF('Level of Retrofit'!$E$33="YES","ENTER VOLUME",""))</f>
        <v/>
      </c>
      <c r="I45" s="545" t="str">
        <f>IF(OR(A45="N/A",A45=""),"",IF('Level of Retrofit'!$E$33="YES","ENTER VOLUME",""))</f>
        <v/>
      </c>
      <c r="J45" s="544" t="str">
        <f t="shared" si="2"/>
        <v/>
      </c>
      <c r="K45" s="503"/>
      <c r="L45" s="503"/>
      <c r="M45" s="503"/>
      <c r="N45" s="504"/>
      <c r="O45" s="504"/>
      <c r="P45" s="503"/>
      <c r="Q45" s="503"/>
      <c r="R45" s="504"/>
      <c r="S45" s="504"/>
      <c r="T45" s="504"/>
      <c r="U45" s="504"/>
    </row>
    <row r="46" spans="1:21" s="178" customFormat="1" x14ac:dyDescent="0.25">
      <c r="A46" s="107" t="str">
        <f>IF(ISBLANK('Step 7 RT'!A47),"",IF('Level of Retrofit'!$B$45="Goto the 'Offsite In-Kind Mitigation' tab and enter in the requested amounts.",'Step 7 RT'!A47,""))</f>
        <v/>
      </c>
      <c r="B46" s="542" t="str">
        <f>IF(OR(A46="N/A",A46=""),"",IF('Level of Retrofit'!$E$31="YES",'Step 8 FC'!H47,""))</f>
        <v/>
      </c>
      <c r="C46" s="543" t="str">
        <f>IF(OR(A46="N/A",A46=""),"",IF('Level of Retrofit'!$E$31="YES","ENTER VALUE",""))</f>
        <v/>
      </c>
      <c r="D46" s="544" t="str">
        <f t="shared" si="0"/>
        <v/>
      </c>
      <c r="E46" s="542" t="str">
        <f>IF(OR(A46="N/A",A46=""),"",IF('Level of Retrofit'!$E$32="YES",'Step 7 RT'!F47,""))</f>
        <v/>
      </c>
      <c r="F46" s="543" t="str">
        <f>IF(OR(A46="N/A",A46=""),"",IF('Level of Retrofit'!$E$32="YES","ENTER VALUE",""))</f>
        <v/>
      </c>
      <c r="G46" s="544" t="str">
        <f t="shared" si="1"/>
        <v/>
      </c>
      <c r="H46" s="545" t="str">
        <f>IF(OR(A46="N/A",A46=""),"",IF('Level of Retrofit'!$E$33="YES","ENTER VOLUME",""))</f>
        <v/>
      </c>
      <c r="I46" s="545" t="str">
        <f>IF(OR(A46="N/A",A46=""),"",IF('Level of Retrofit'!$E$33="YES","ENTER VOLUME",""))</f>
        <v/>
      </c>
      <c r="J46" s="544" t="str">
        <f t="shared" si="2"/>
        <v/>
      </c>
      <c r="K46" s="503"/>
      <c r="L46" s="503"/>
      <c r="M46" s="503"/>
      <c r="N46" s="504"/>
      <c r="O46" s="504"/>
      <c r="P46" s="503"/>
      <c r="Q46" s="503"/>
      <c r="R46" s="504"/>
      <c r="S46" s="504"/>
      <c r="T46" s="504"/>
      <c r="U46" s="504"/>
    </row>
    <row r="47" spans="1:21" s="178" customFormat="1" x14ac:dyDescent="0.25">
      <c r="A47" s="107" t="str">
        <f>IF(ISBLANK('Step 7 RT'!A48),"",IF('Level of Retrofit'!$B$45="Goto the 'Offsite In-Kind Mitigation' tab and enter in the requested amounts.",'Step 7 RT'!A48,""))</f>
        <v/>
      </c>
      <c r="B47" s="542" t="str">
        <f>IF(OR(A47="N/A",A47=""),"",IF('Level of Retrofit'!$E$31="YES",'Step 8 FC'!H48,""))</f>
        <v/>
      </c>
      <c r="C47" s="543" t="str">
        <f>IF(OR(A47="N/A",A47=""),"",IF('Level of Retrofit'!$E$31="YES","ENTER VALUE",""))</f>
        <v/>
      </c>
      <c r="D47" s="544" t="str">
        <f t="shared" si="0"/>
        <v/>
      </c>
      <c r="E47" s="542" t="str">
        <f>IF(OR(A47="N/A",A47=""),"",IF('Level of Retrofit'!$E$32="YES",'Step 7 RT'!F48,""))</f>
        <v/>
      </c>
      <c r="F47" s="543" t="str">
        <f>IF(OR(A47="N/A",A47=""),"",IF('Level of Retrofit'!$E$32="YES","ENTER VALUE",""))</f>
        <v/>
      </c>
      <c r="G47" s="544" t="str">
        <f t="shared" si="1"/>
        <v/>
      </c>
      <c r="H47" s="545" t="str">
        <f>IF(OR(A47="N/A",A47=""),"",IF('Level of Retrofit'!$E$33="YES","ENTER VOLUME",""))</f>
        <v/>
      </c>
      <c r="I47" s="545" t="str">
        <f>IF(OR(A47="N/A",A47=""),"",IF('Level of Retrofit'!$E$33="YES","ENTER VOLUME",""))</f>
        <v/>
      </c>
      <c r="J47" s="544" t="str">
        <f t="shared" si="2"/>
        <v/>
      </c>
      <c r="K47" s="503"/>
      <c r="L47" s="503"/>
      <c r="M47" s="503"/>
      <c r="N47" s="504"/>
      <c r="O47" s="504"/>
      <c r="P47" s="503"/>
      <c r="Q47" s="503"/>
      <c r="R47" s="504"/>
      <c r="S47" s="504"/>
      <c r="T47" s="504"/>
      <c r="U47" s="504"/>
    </row>
    <row r="48" spans="1:21" s="178" customFormat="1" x14ac:dyDescent="0.25">
      <c r="A48" s="107" t="str">
        <f>IF(ISBLANK('Step 7 RT'!A49),"",IF('Level of Retrofit'!$B$45="Goto the 'Offsite In-Kind Mitigation' tab and enter in the requested amounts.",'Step 7 RT'!A49,""))</f>
        <v/>
      </c>
      <c r="B48" s="542" t="str">
        <f>IF(OR(A48="N/A",A48=""),"",IF('Level of Retrofit'!$E$31="YES",'Step 8 FC'!H49,""))</f>
        <v/>
      </c>
      <c r="C48" s="543" t="str">
        <f>IF(OR(A48="N/A",A48=""),"",IF('Level of Retrofit'!$E$31="YES","ENTER VALUE",""))</f>
        <v/>
      </c>
      <c r="D48" s="544" t="str">
        <f t="shared" si="0"/>
        <v/>
      </c>
      <c r="E48" s="542" t="str">
        <f>IF(OR(A48="N/A",A48=""),"",IF('Level of Retrofit'!$E$32="YES",'Step 7 RT'!F49,""))</f>
        <v/>
      </c>
      <c r="F48" s="543" t="str">
        <f>IF(OR(A48="N/A",A48=""),"",IF('Level of Retrofit'!$E$32="YES","ENTER VALUE",""))</f>
        <v/>
      </c>
      <c r="G48" s="544" t="str">
        <f t="shared" si="1"/>
        <v/>
      </c>
      <c r="H48" s="545" t="str">
        <f>IF(OR(A48="N/A",A48=""),"",IF('Level of Retrofit'!$E$33="YES","ENTER VOLUME",""))</f>
        <v/>
      </c>
      <c r="I48" s="545" t="str">
        <f>IF(OR(A48="N/A",A48=""),"",IF('Level of Retrofit'!$E$33="YES","ENTER VOLUME",""))</f>
        <v/>
      </c>
      <c r="J48" s="544" t="str">
        <f t="shared" si="2"/>
        <v/>
      </c>
      <c r="K48" s="503"/>
      <c r="L48" s="503"/>
      <c r="M48" s="503"/>
      <c r="N48" s="504"/>
      <c r="O48" s="504"/>
      <c r="P48" s="503"/>
      <c r="Q48" s="503"/>
      <c r="R48" s="504"/>
      <c r="S48" s="504"/>
      <c r="T48" s="504"/>
      <c r="U48" s="504"/>
    </row>
    <row r="49" spans="1:23" s="178" customFormat="1" x14ac:dyDescent="0.25">
      <c r="A49" s="107" t="str">
        <f>IF(ISBLANK('Step 7 RT'!A50),"",IF('Level of Retrofit'!$B$45="Goto the 'Offsite In-Kind Mitigation' tab and enter in the requested amounts.",'Step 7 RT'!A50,""))</f>
        <v/>
      </c>
      <c r="B49" s="542" t="str">
        <f>IF(OR(A49="N/A",A49=""),"",IF('Level of Retrofit'!$E$31="YES",'Step 8 FC'!H50,""))</f>
        <v/>
      </c>
      <c r="C49" s="543" t="str">
        <f>IF(OR(A49="N/A",A49=""),"",IF('Level of Retrofit'!$E$31="YES","ENTER VALUE",""))</f>
        <v/>
      </c>
      <c r="D49" s="544" t="str">
        <f t="shared" si="0"/>
        <v/>
      </c>
      <c r="E49" s="542" t="str">
        <f>IF(OR(A49="N/A",A49=""),"",IF('Level of Retrofit'!$E$32="YES",'Step 7 RT'!F50,""))</f>
        <v/>
      </c>
      <c r="F49" s="543" t="str">
        <f>IF(OR(A49="N/A",A49=""),"",IF('Level of Retrofit'!$E$32="YES","ENTER VALUE",""))</f>
        <v/>
      </c>
      <c r="G49" s="544" t="str">
        <f t="shared" si="1"/>
        <v/>
      </c>
      <c r="H49" s="545" t="str">
        <f>IF(OR(A49="N/A",A49=""),"",IF('Level of Retrofit'!$E$33="YES","ENTER VOLUME",""))</f>
        <v/>
      </c>
      <c r="I49" s="545" t="str">
        <f>IF(OR(A49="N/A",A49=""),"",IF('Level of Retrofit'!$E$33="YES","ENTER VOLUME",""))</f>
        <v/>
      </c>
      <c r="J49" s="544" t="str">
        <f t="shared" si="2"/>
        <v/>
      </c>
      <c r="K49" s="503"/>
      <c r="L49" s="503"/>
      <c r="M49" s="503"/>
      <c r="N49" s="504"/>
      <c r="O49" s="504"/>
      <c r="P49" s="503"/>
      <c r="Q49" s="503"/>
      <c r="R49" s="504"/>
      <c r="S49" s="504"/>
      <c r="T49" s="504"/>
      <c r="U49" s="504"/>
    </row>
    <row r="50" spans="1:23" s="178" customFormat="1" ht="13.8" thickBot="1" x14ac:dyDescent="0.3">
      <c r="A50" s="107" t="str">
        <f>IF(ISBLANK('Step 7 RT'!A51),"",IF('Level of Retrofit'!$B$45="Goto the 'Offsite In-Kind Mitigation' tab and enter in the requested amounts.",'Step 7 RT'!A51,""))</f>
        <v/>
      </c>
      <c r="B50" s="542" t="str">
        <f>IF(OR(A50="N/A",A50=""),"",IF('Level of Retrofit'!$E$31="YES",'Step 8 FC'!H51,""))</f>
        <v/>
      </c>
      <c r="C50" s="543" t="str">
        <f>IF(OR(A50="N/A",A50=""),"",IF('Level of Retrofit'!$E$31="YES","ENTER VALUE",""))</f>
        <v/>
      </c>
      <c r="D50" s="544" t="str">
        <f t="shared" si="0"/>
        <v/>
      </c>
      <c r="E50" s="542" t="str">
        <f>IF(OR(A50="N/A",A50=""),"",IF('Level of Retrofit'!$E$32="YES",'Step 7 RT'!F51,""))</f>
        <v/>
      </c>
      <c r="F50" s="543" t="str">
        <f>IF(OR(A50="N/A",A50=""),"",IF('Level of Retrofit'!$E$32="YES","ENTER VALUE",""))</f>
        <v/>
      </c>
      <c r="G50" s="544" t="str">
        <f t="shared" si="1"/>
        <v/>
      </c>
      <c r="H50" s="545" t="str">
        <f>IF(OR(A50="N/A",A50=""),"",IF('Level of Retrofit'!$E$33="YES","ENTER VOLUME",""))</f>
        <v/>
      </c>
      <c r="I50" s="545" t="str">
        <f>IF(OR(A50="N/A",A50=""),"",IF('Level of Retrofit'!$E$33="YES","ENTER VOLUME",""))</f>
        <v/>
      </c>
      <c r="J50" s="544" t="str">
        <f t="shared" si="2"/>
        <v/>
      </c>
      <c r="K50" s="505"/>
      <c r="L50" s="503"/>
      <c r="M50" s="505"/>
      <c r="N50" s="504"/>
      <c r="O50" s="504"/>
      <c r="P50" s="503"/>
      <c r="Q50" s="503"/>
      <c r="R50" s="504"/>
      <c r="S50" s="504"/>
      <c r="T50" s="504"/>
      <c r="U50" s="504"/>
    </row>
    <row r="51" spans="1:23" s="514" customFormat="1" ht="15" customHeight="1" thickTop="1" thickBot="1" x14ac:dyDescent="0.3">
      <c r="A51" s="506" t="s">
        <v>23</v>
      </c>
      <c r="B51" s="507"/>
      <c r="C51" s="507"/>
      <c r="D51" s="508" t="str">
        <f>IF(B13="","",SUM(D13:D50))</f>
        <v/>
      </c>
      <c r="E51" s="507"/>
      <c r="F51" s="507"/>
      <c r="G51" s="508" t="str">
        <f>IF(E13="","",SUM(G13:G50))</f>
        <v/>
      </c>
      <c r="H51" s="509"/>
      <c r="I51" s="510"/>
      <c r="J51" s="511" t="str">
        <f>IF(H13="","",SUM(J13:J50))</f>
        <v/>
      </c>
      <c r="K51" s="512"/>
      <c r="L51" s="512"/>
      <c r="M51" s="513"/>
      <c r="N51" s="513"/>
      <c r="O51" s="513"/>
      <c r="P51" s="513"/>
      <c r="Q51" s="513"/>
      <c r="R51" s="513"/>
      <c r="S51" s="513"/>
      <c r="T51" s="513"/>
      <c r="U51" s="513"/>
      <c r="V51" s="513"/>
      <c r="W51" s="513"/>
    </row>
    <row r="52" spans="1:23" x14ac:dyDescent="0.25">
      <c r="A52" s="154"/>
      <c r="B52" s="154"/>
      <c r="C52" s="154"/>
      <c r="D52" s="515"/>
      <c r="E52" s="154"/>
      <c r="F52" s="154"/>
      <c r="G52" s="154"/>
      <c r="H52" s="154"/>
      <c r="I52" s="154"/>
      <c r="J52" s="155"/>
      <c r="K52" s="304"/>
      <c r="L52" s="304"/>
    </row>
    <row r="53" spans="1:23" x14ac:dyDescent="0.25">
      <c r="A53" s="302"/>
      <c r="B53" s="462"/>
      <c r="C53" s="462"/>
      <c r="D53" s="251"/>
      <c r="E53" s="462"/>
      <c r="F53" s="462"/>
      <c r="G53" s="462"/>
      <c r="H53" s="462"/>
      <c r="I53" s="462"/>
      <c r="J53" s="155"/>
      <c r="K53" s="304"/>
      <c r="L53" s="304"/>
    </row>
    <row r="54" spans="1:23" s="87" customFormat="1" x14ac:dyDescent="0.25">
      <c r="A54" s="140"/>
      <c r="B54" s="140" t="s">
        <v>13</v>
      </c>
      <c r="C54" s="140"/>
      <c r="D54" s="515"/>
      <c r="E54" s="140"/>
      <c r="F54" s="140"/>
      <c r="G54" s="140"/>
      <c r="H54" s="140"/>
      <c r="I54" s="140"/>
      <c r="J54" s="516"/>
      <c r="K54" s="304"/>
      <c r="L54" s="304"/>
      <c r="M54" s="149"/>
      <c r="N54" s="149"/>
      <c r="O54" s="490"/>
      <c r="P54" s="147"/>
      <c r="Q54" s="147"/>
      <c r="R54" s="490"/>
      <c r="S54" s="490"/>
      <c r="T54" s="147"/>
      <c r="U54" s="147"/>
      <c r="V54" s="147"/>
      <c r="W54" s="147"/>
    </row>
    <row r="55" spans="1:23" s="87" customFormat="1" x14ac:dyDescent="0.25">
      <c r="B55" s="517"/>
      <c r="C55" s="517"/>
      <c r="D55" s="515"/>
      <c r="E55" s="517"/>
      <c r="F55" s="517"/>
      <c r="G55" s="517"/>
      <c r="H55" s="517"/>
      <c r="I55" s="517"/>
      <c r="J55" s="518"/>
      <c r="K55" s="304"/>
      <c r="L55" s="304"/>
      <c r="M55" s="149"/>
      <c r="N55" s="145"/>
      <c r="O55" s="145"/>
      <c r="P55" s="162"/>
      <c r="Q55" s="519"/>
      <c r="R55" s="490"/>
      <c r="S55" s="490"/>
      <c r="T55" s="147"/>
      <c r="U55" s="147"/>
      <c r="V55" s="147"/>
      <c r="W55" s="147"/>
    </row>
    <row r="56" spans="1:23" s="87" customFormat="1" x14ac:dyDescent="0.25">
      <c r="A56" s="232"/>
      <c r="B56" s="232"/>
      <c r="C56" s="232"/>
      <c r="D56" s="520"/>
      <c r="E56" s="232"/>
      <c r="F56" s="232"/>
      <c r="G56" s="232"/>
      <c r="H56" s="232"/>
      <c r="I56" s="232"/>
      <c r="J56" s="155"/>
      <c r="K56" s="304"/>
      <c r="L56" s="304"/>
      <c r="M56" s="490"/>
      <c r="N56" s="490"/>
      <c r="O56" s="490"/>
      <c r="P56" s="147"/>
      <c r="Q56" s="147"/>
      <c r="R56" s="490"/>
      <c r="S56" s="490"/>
      <c r="T56" s="147"/>
      <c r="U56" s="147"/>
      <c r="V56" s="147"/>
      <c r="W56" s="147"/>
    </row>
    <row r="57" spans="1:23" s="87" customFormat="1" x14ac:dyDescent="0.25">
      <c r="A57" s="232"/>
      <c r="B57" s="232"/>
      <c r="C57" s="232"/>
      <c r="D57" s="520"/>
      <c r="E57" s="232"/>
      <c r="F57" s="232"/>
      <c r="G57" s="232"/>
      <c r="H57" s="232"/>
      <c r="I57" s="232"/>
      <c r="J57" s="155"/>
      <c r="K57" s="304"/>
      <c r="L57" s="304"/>
      <c r="M57" s="490"/>
      <c r="N57" s="490"/>
      <c r="O57" s="490"/>
      <c r="P57" s="453"/>
      <c r="Q57" s="453"/>
      <c r="R57" s="521"/>
      <c r="S57" s="521"/>
      <c r="T57" s="453"/>
      <c r="U57" s="453"/>
      <c r="V57" s="453"/>
      <c r="W57" s="453"/>
    </row>
    <row r="58" spans="1:23" x14ac:dyDescent="0.25">
      <c r="A58" s="232"/>
      <c r="B58" s="232"/>
      <c r="C58" s="232"/>
      <c r="D58" s="520"/>
      <c r="E58" s="232"/>
      <c r="F58" s="232"/>
      <c r="G58" s="232"/>
      <c r="H58" s="232"/>
      <c r="I58" s="232"/>
      <c r="J58" s="155"/>
      <c r="K58" s="304"/>
      <c r="L58" s="304"/>
    </row>
    <row r="59" spans="1:23" x14ac:dyDescent="0.25">
      <c r="A59" s="232"/>
      <c r="B59" s="232"/>
      <c r="C59" s="232"/>
      <c r="D59" s="520"/>
      <c r="E59" s="232"/>
      <c r="F59" s="232"/>
      <c r="G59" s="232"/>
      <c r="H59" s="232"/>
      <c r="I59" s="232"/>
      <c r="J59" s="155"/>
      <c r="K59" s="304"/>
      <c r="L59" s="304"/>
    </row>
    <row r="60" spans="1:23" s="87" customFormat="1" x14ac:dyDescent="0.25">
      <c r="A60" s="522"/>
      <c r="B60" s="522"/>
      <c r="C60" s="522"/>
      <c r="D60" s="515"/>
      <c r="E60" s="522"/>
      <c r="F60" s="522"/>
      <c r="G60" s="249"/>
      <c r="H60" s="249"/>
      <c r="I60" s="249"/>
      <c r="J60" s="496"/>
      <c r="K60" s="523"/>
      <c r="L60" s="523"/>
      <c r="M60" s="490"/>
      <c r="N60" s="490"/>
      <c r="O60" s="490"/>
      <c r="P60" s="147"/>
      <c r="Q60" s="147"/>
      <c r="R60" s="490"/>
      <c r="S60" s="490"/>
      <c r="T60" s="147"/>
      <c r="U60" s="147"/>
      <c r="V60" s="147"/>
      <c r="W60" s="147"/>
    </row>
    <row r="61" spans="1:23" s="87" customFormat="1" x14ac:dyDescent="0.25">
      <c r="B61" s="315"/>
      <c r="C61" s="128"/>
      <c r="D61" s="251"/>
      <c r="E61" s="128"/>
      <c r="F61" s="128"/>
      <c r="G61" s="307"/>
      <c r="H61" s="307"/>
      <c r="I61" s="307"/>
      <c r="J61" s="144"/>
      <c r="K61" s="304"/>
      <c r="L61" s="304"/>
      <c r="M61" s="490"/>
      <c r="N61" s="490"/>
      <c r="O61" s="490"/>
      <c r="P61" s="147"/>
      <c r="Q61" s="147"/>
      <c r="R61" s="490"/>
      <c r="S61" s="490"/>
      <c r="T61" s="147"/>
      <c r="U61" s="147"/>
      <c r="V61" s="147"/>
      <c r="W61" s="147"/>
    </row>
    <row r="62" spans="1:23" s="87" customFormat="1" x14ac:dyDescent="0.25">
      <c r="B62" s="315"/>
      <c r="C62" s="128"/>
      <c r="D62" s="251"/>
      <c r="E62" s="128"/>
      <c r="F62" s="128"/>
      <c r="G62" s="307"/>
      <c r="H62" s="307"/>
      <c r="I62" s="307"/>
      <c r="J62" s="144"/>
      <c r="K62" s="304"/>
      <c r="L62" s="304"/>
      <c r="M62" s="490"/>
      <c r="N62" s="490"/>
      <c r="O62" s="490"/>
      <c r="P62" s="147"/>
      <c r="Q62" s="147"/>
      <c r="R62" s="490"/>
      <c r="S62" s="490"/>
      <c r="T62" s="147"/>
      <c r="U62" s="147"/>
      <c r="V62" s="147"/>
      <c r="W62" s="147"/>
    </row>
    <row r="63" spans="1:23" s="87" customFormat="1" x14ac:dyDescent="0.25">
      <c r="B63" s="307"/>
      <c r="C63" s="128"/>
      <c r="D63" s="251"/>
      <c r="E63" s="128"/>
      <c r="F63" s="128"/>
      <c r="G63" s="307"/>
      <c r="H63" s="307"/>
      <c r="I63" s="307"/>
      <c r="J63" s="144"/>
      <c r="K63" s="304"/>
      <c r="L63" s="304"/>
      <c r="M63" s="490"/>
      <c r="N63" s="490"/>
      <c r="O63" s="490"/>
      <c r="P63" s="147"/>
      <c r="Q63" s="147"/>
      <c r="R63" s="490"/>
      <c r="S63" s="490"/>
      <c r="T63" s="147"/>
      <c r="U63" s="147"/>
      <c r="V63" s="147"/>
      <c r="W63" s="147"/>
    </row>
    <row r="64" spans="1:23" s="87" customFormat="1" x14ac:dyDescent="0.25">
      <c r="A64" s="140"/>
      <c r="B64" s="128"/>
      <c r="C64" s="522"/>
      <c r="D64" s="515"/>
      <c r="E64" s="522"/>
      <c r="F64" s="522"/>
      <c r="G64" s="522"/>
      <c r="H64" s="522"/>
      <c r="I64" s="522"/>
      <c r="J64" s="304"/>
      <c r="K64" s="304"/>
      <c r="L64" s="304"/>
      <c r="M64" s="490"/>
      <c r="N64" s="490"/>
      <c r="O64" s="490"/>
      <c r="P64" s="147"/>
      <c r="Q64" s="147"/>
      <c r="R64" s="490"/>
      <c r="S64" s="490"/>
      <c r="T64" s="147"/>
      <c r="U64" s="147"/>
      <c r="V64" s="147"/>
      <c r="W64" s="147"/>
    </row>
    <row r="65" spans="1:23" s="87" customFormat="1" x14ac:dyDescent="0.25">
      <c r="A65" s="128"/>
      <c r="B65" s="128"/>
      <c r="C65" s="522"/>
      <c r="D65" s="515"/>
      <c r="E65" s="522"/>
      <c r="F65" s="522"/>
      <c r="G65" s="522"/>
      <c r="H65" s="522"/>
      <c r="I65" s="522"/>
      <c r="J65" s="304"/>
      <c r="K65" s="304"/>
      <c r="L65" s="304"/>
      <c r="M65" s="490"/>
      <c r="N65" s="490"/>
      <c r="O65" s="490"/>
      <c r="P65" s="147"/>
      <c r="Q65" s="147"/>
      <c r="R65" s="490"/>
      <c r="S65" s="490"/>
      <c r="T65" s="147"/>
      <c r="U65" s="147"/>
      <c r="V65" s="147"/>
      <c r="W65" s="147"/>
    </row>
    <row r="66" spans="1:23" s="87" customFormat="1" x14ac:dyDescent="0.25">
      <c r="C66" s="522"/>
      <c r="D66" s="515"/>
      <c r="E66" s="522"/>
      <c r="F66" s="522"/>
      <c r="J66" s="304"/>
      <c r="K66" s="304"/>
      <c r="L66" s="304"/>
      <c r="M66" s="490"/>
      <c r="N66" s="490"/>
      <c r="O66" s="490"/>
      <c r="P66" s="147"/>
      <c r="Q66" s="147"/>
      <c r="R66" s="490"/>
      <c r="S66" s="490"/>
      <c r="T66" s="147"/>
      <c r="U66" s="147"/>
      <c r="V66" s="147"/>
      <c r="W66" s="147"/>
    </row>
    <row r="67" spans="1:23" s="532" customFormat="1" x14ac:dyDescent="0.25">
      <c r="A67" s="524"/>
      <c r="B67" s="525"/>
      <c r="C67" s="525"/>
      <c r="D67" s="526"/>
      <c r="E67" s="525"/>
      <c r="F67" s="525"/>
      <c r="G67" s="525"/>
      <c r="H67" s="525"/>
      <c r="I67" s="525"/>
      <c r="J67" s="527"/>
      <c r="K67" s="528"/>
      <c r="L67" s="528"/>
      <c r="M67" s="529"/>
      <c r="N67" s="530"/>
      <c r="O67" s="530"/>
      <c r="P67" s="531"/>
      <c r="Q67" s="531"/>
      <c r="R67" s="530"/>
      <c r="S67" s="530"/>
      <c r="T67" s="531"/>
      <c r="U67" s="531"/>
      <c r="V67" s="531"/>
      <c r="W67" s="531"/>
    </row>
    <row r="68" spans="1:23" s="87" customFormat="1" x14ac:dyDescent="0.25">
      <c r="A68" s="533"/>
      <c r="B68" s="534"/>
      <c r="C68" s="534"/>
      <c r="D68" s="535"/>
      <c r="E68" s="534"/>
      <c r="F68" s="534"/>
      <c r="G68" s="534"/>
      <c r="H68" s="534"/>
      <c r="I68" s="534"/>
      <c r="J68" s="536"/>
      <c r="K68" s="537"/>
      <c r="L68" s="537"/>
      <c r="M68" s="537"/>
      <c r="N68" s="490"/>
      <c r="O68" s="490"/>
      <c r="P68" s="147"/>
      <c r="Q68" s="147"/>
      <c r="R68" s="490"/>
      <c r="S68" s="490"/>
      <c r="T68" s="147"/>
      <c r="U68" s="147"/>
      <c r="V68" s="147"/>
      <c r="W68" s="147"/>
    </row>
    <row r="69" spans="1:23" s="87" customFormat="1" x14ac:dyDescent="0.25">
      <c r="A69" s="533"/>
      <c r="B69" s="534"/>
      <c r="C69" s="534"/>
      <c r="D69" s="535"/>
      <c r="E69" s="534"/>
      <c r="F69" s="534"/>
      <c r="G69" s="534"/>
      <c r="H69" s="534"/>
      <c r="I69" s="534"/>
      <c r="J69" s="536"/>
      <c r="K69" s="537"/>
      <c r="L69" s="537"/>
      <c r="M69" s="537"/>
      <c r="N69" s="490"/>
      <c r="O69" s="490"/>
      <c r="P69" s="147"/>
      <c r="Q69" s="147"/>
      <c r="R69" s="490"/>
      <c r="S69" s="490"/>
      <c r="T69" s="147"/>
      <c r="U69" s="147"/>
      <c r="V69" s="147"/>
      <c r="W69" s="147"/>
    </row>
    <row r="70" spans="1:23" s="87" customFormat="1" x14ac:dyDescent="0.25">
      <c r="A70" s="533"/>
      <c r="B70" s="534"/>
      <c r="C70" s="534"/>
      <c r="D70" s="535"/>
      <c r="E70" s="534"/>
      <c r="F70" s="534"/>
      <c r="G70" s="534"/>
      <c r="H70" s="534"/>
      <c r="I70" s="534"/>
      <c r="J70" s="536"/>
      <c r="K70" s="537"/>
      <c r="L70" s="537"/>
      <c r="M70" s="537"/>
      <c r="N70" s="490"/>
      <c r="O70" s="490"/>
      <c r="P70" s="147"/>
      <c r="Q70" s="147"/>
      <c r="R70" s="490"/>
      <c r="S70" s="490"/>
      <c r="T70" s="147"/>
      <c r="U70" s="147"/>
      <c r="V70" s="147"/>
      <c r="W70" s="147"/>
    </row>
    <row r="71" spans="1:23" s="87" customFormat="1" x14ac:dyDescent="0.25">
      <c r="A71" s="533"/>
      <c r="B71" s="262"/>
      <c r="C71" s="262"/>
      <c r="D71" s="538"/>
      <c r="E71" s="262"/>
      <c r="F71" s="262"/>
      <c r="G71" s="262"/>
      <c r="H71" s="262"/>
      <c r="I71" s="262"/>
      <c r="J71" s="536"/>
      <c r="K71" s="537"/>
      <c r="L71" s="537"/>
      <c r="M71" s="537"/>
      <c r="N71" s="490"/>
      <c r="O71" s="490"/>
      <c r="P71" s="147"/>
      <c r="Q71" s="147"/>
      <c r="R71" s="490"/>
      <c r="S71" s="490"/>
      <c r="T71" s="147"/>
      <c r="U71" s="147"/>
      <c r="V71" s="147"/>
      <c r="W71" s="147"/>
    </row>
    <row r="72" spans="1:23" s="87" customFormat="1" x14ac:dyDescent="0.25">
      <c r="A72" s="533"/>
      <c r="B72" s="262"/>
      <c r="C72" s="262"/>
      <c r="D72" s="538"/>
      <c r="E72" s="262"/>
      <c r="F72" s="262"/>
      <c r="G72" s="262"/>
      <c r="H72" s="262"/>
      <c r="I72" s="262"/>
      <c r="J72" s="304"/>
      <c r="K72" s="304"/>
      <c r="L72" s="304"/>
      <c r="M72" s="490"/>
      <c r="N72" s="490"/>
      <c r="O72" s="490"/>
      <c r="P72" s="147"/>
      <c r="Q72" s="147"/>
      <c r="R72" s="490"/>
      <c r="S72" s="490"/>
      <c r="T72" s="147"/>
      <c r="U72" s="147"/>
      <c r="V72" s="147"/>
      <c r="W72" s="147"/>
    </row>
  </sheetData>
  <sheetProtection password="8E70" sheet="1" formatCells="0" formatColumns="0" formatRows="0" insertRows="0"/>
  <mergeCells count="7">
    <mergeCell ref="B8:C8"/>
    <mergeCell ref="B2:J2"/>
    <mergeCell ref="B3:C3"/>
    <mergeCell ref="B4:C4"/>
    <mergeCell ref="B5:D5"/>
    <mergeCell ref="B6:D6"/>
    <mergeCell ref="B7:C7"/>
  </mergeCells>
  <printOptions horizontalCentered="1" verticalCentered="1"/>
  <pageMargins left="0.2" right="0.2" top="0.25" bottom="0.21" header="0.5" footer="0.18"/>
  <pageSetup paperSize="3" scale="97" orientation="landscape" r:id="rId1"/>
  <headerFooter alignWithMargins="0">
    <oddFooter>&amp;L&amp;F&amp;R&amp;D    &amp;T    Version 5.0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8"/>
  <sheetViews>
    <sheetView zoomScaleNormal="100" zoomScalePageLayoutView="85" workbookViewId="0">
      <selection activeCell="A10" sqref="A10"/>
    </sheetView>
  </sheetViews>
  <sheetFormatPr defaultColWidth="9.109375" defaultRowHeight="13.2" x14ac:dyDescent="0.25"/>
  <cols>
    <col min="1" max="1" width="6.109375" style="22" customWidth="1"/>
    <col min="2" max="2" width="8.44140625" style="22" customWidth="1"/>
    <col min="3" max="4" width="13.5546875" style="22" customWidth="1"/>
    <col min="5" max="5" width="8" style="452" customWidth="1"/>
    <col min="6" max="7" width="13.5546875" style="22" customWidth="1"/>
    <col min="8" max="8" width="11.88671875" style="22" customWidth="1"/>
    <col min="9" max="9" width="28.44140625" style="22" customWidth="1"/>
    <col min="10" max="12" width="10.44140625" style="22" customWidth="1"/>
    <col min="13" max="14" width="19.5546875" style="22" bestFit="1" customWidth="1"/>
    <col min="15" max="16" width="17.21875" style="22" customWidth="1"/>
    <col min="17" max="18" width="17.21875" style="45" customWidth="1"/>
    <col min="19" max="19" width="57.6640625" style="45" customWidth="1"/>
    <col min="20" max="20" width="12.33203125" style="45" customWidth="1"/>
    <col min="21" max="21" width="13.44140625" style="45" customWidth="1"/>
    <col min="22" max="22" width="16.109375" style="22" customWidth="1"/>
    <col min="23" max="23" width="13.44140625" style="45" customWidth="1"/>
    <col min="24" max="24" width="28.5546875" style="45" bestFit="1" customWidth="1"/>
    <col min="25" max="25" width="29.88671875" style="22" customWidth="1"/>
    <col min="26" max="26" width="12.109375" style="22" customWidth="1"/>
    <col min="27" max="27" width="15.109375" style="22" customWidth="1"/>
    <col min="28" max="28" width="61.6640625" style="22" customWidth="1"/>
    <col min="29" max="16384" width="9.109375" style="22"/>
  </cols>
  <sheetData>
    <row r="1" spans="1:24" x14ac:dyDescent="0.25">
      <c r="A1" s="81"/>
      <c r="B1" s="46"/>
      <c r="C1" s="46"/>
      <c r="D1" s="46"/>
      <c r="E1" s="448"/>
      <c r="F1" s="46"/>
      <c r="G1" s="46"/>
      <c r="H1" s="46"/>
      <c r="I1" s="46"/>
      <c r="J1" s="46"/>
      <c r="K1" s="46"/>
      <c r="L1" s="46"/>
      <c r="M1" s="46"/>
      <c r="N1" s="46"/>
      <c r="O1" s="46"/>
      <c r="P1" s="46"/>
      <c r="Q1" s="50"/>
      <c r="R1" s="50"/>
      <c r="S1" s="86"/>
      <c r="T1" s="43"/>
      <c r="U1" s="43"/>
      <c r="V1" s="25"/>
      <c r="W1" s="43"/>
    </row>
    <row r="2" spans="1:24" ht="12.75" customHeight="1" x14ac:dyDescent="0.25">
      <c r="A2" s="788" t="s">
        <v>44</v>
      </c>
      <c r="B2" s="789"/>
      <c r="C2" s="789"/>
      <c r="D2" s="735" t="str">
        <f>IF('Step1 through Step 4'!B2:G2="","",'Step1 through Step 4'!B2:G2)</f>
        <v/>
      </c>
      <c r="E2" s="735"/>
      <c r="F2" s="735"/>
      <c r="G2" s="735"/>
      <c r="H2" s="735"/>
      <c r="I2" s="735"/>
      <c r="J2" s="735"/>
      <c r="K2" s="453"/>
      <c r="L2" s="453"/>
      <c r="M2" s="453"/>
      <c r="N2" s="453"/>
      <c r="O2" s="453"/>
      <c r="P2" s="453"/>
      <c r="Q2" s="87"/>
      <c r="R2" s="87"/>
      <c r="S2" s="88"/>
      <c r="T2" s="87"/>
      <c r="U2" s="87"/>
      <c r="V2" s="87"/>
      <c r="W2" s="43"/>
    </row>
    <row r="3" spans="1:24" ht="12.75" customHeight="1" x14ac:dyDescent="0.25">
      <c r="A3" s="788" t="s">
        <v>53</v>
      </c>
      <c r="B3" s="789"/>
      <c r="C3" s="789"/>
      <c r="D3" s="735" t="str">
        <f>IF('Step1 through Step 4'!B3:G3="","",'Step1 through Step 4'!B3:G3)</f>
        <v/>
      </c>
      <c r="E3" s="735"/>
      <c r="F3" s="735"/>
      <c r="G3" s="735"/>
      <c r="H3" s="735"/>
      <c r="I3" s="735"/>
      <c r="J3" s="735"/>
      <c r="K3" s="34"/>
      <c r="L3" s="34"/>
      <c r="M3" s="34"/>
      <c r="N3" s="34"/>
      <c r="O3" s="34"/>
      <c r="P3" s="34"/>
      <c r="Q3" s="87"/>
      <c r="R3" s="87"/>
      <c r="S3" s="88"/>
      <c r="T3" s="87"/>
      <c r="U3" s="87"/>
      <c r="V3" s="87"/>
      <c r="W3" s="43"/>
    </row>
    <row r="4" spans="1:24" x14ac:dyDescent="0.25">
      <c r="A4" s="790" t="s">
        <v>32</v>
      </c>
      <c r="B4" s="791"/>
      <c r="C4" s="791"/>
      <c r="D4" s="735" t="str">
        <f>IF('Step1 through Step 4'!B4:G4="","",'Step1 through Step 4'!B4:G4)</f>
        <v/>
      </c>
      <c r="E4" s="735"/>
      <c r="F4" s="735"/>
      <c r="G4" s="735"/>
      <c r="H4" s="735"/>
      <c r="I4" s="735"/>
      <c r="J4" s="735"/>
      <c r="K4" s="87"/>
      <c r="L4" s="87"/>
      <c r="M4" s="87"/>
      <c r="N4" s="87"/>
      <c r="O4" s="87"/>
      <c r="P4" s="87"/>
      <c r="Q4" s="87"/>
      <c r="R4" s="87"/>
      <c r="S4" s="88"/>
      <c r="T4" s="87"/>
      <c r="U4" s="87"/>
      <c r="V4" s="87"/>
      <c r="W4" s="43"/>
    </row>
    <row r="5" spans="1:24" x14ac:dyDescent="0.25">
      <c r="A5" s="790" t="s">
        <v>46</v>
      </c>
      <c r="B5" s="791"/>
      <c r="C5" s="791"/>
      <c r="D5" s="735" t="str">
        <f>IF('Step1 through Step 4'!B5:G5="","",'Step1 through Step 4'!B5:G5)</f>
        <v/>
      </c>
      <c r="E5" s="735"/>
      <c r="F5" s="735"/>
      <c r="G5" s="735"/>
      <c r="H5" s="735"/>
      <c r="I5" s="735"/>
      <c r="J5" s="735"/>
      <c r="K5" s="87"/>
      <c r="L5" s="87"/>
      <c r="M5" s="87"/>
      <c r="N5" s="87"/>
      <c r="O5" s="87"/>
      <c r="P5" s="87"/>
      <c r="Q5" s="87"/>
      <c r="R5" s="87"/>
      <c r="S5" s="88"/>
      <c r="T5" s="87"/>
      <c r="U5" s="87"/>
      <c r="V5" s="87"/>
      <c r="W5" s="43"/>
    </row>
    <row r="6" spans="1:24" ht="12.75" customHeight="1" x14ac:dyDescent="0.25">
      <c r="A6" s="790" t="s">
        <v>55</v>
      </c>
      <c r="B6" s="791"/>
      <c r="C6" s="791"/>
      <c r="D6" s="735" t="str">
        <f>IF('Step1 through Step 4'!B6:G6="","",'Step1 through Step 4'!B6:G6)</f>
        <v/>
      </c>
      <c r="E6" s="735"/>
      <c r="F6" s="735"/>
      <c r="G6" s="735"/>
      <c r="H6" s="735"/>
      <c r="I6" s="735"/>
      <c r="J6" s="735"/>
      <c r="K6" s="87"/>
      <c r="L6" s="87"/>
      <c r="M6" s="87"/>
      <c r="N6" s="87"/>
      <c r="O6" s="87"/>
      <c r="P6" s="87"/>
      <c r="Q6" s="87"/>
      <c r="R6" s="87"/>
      <c r="S6" s="88"/>
      <c r="T6" s="87"/>
      <c r="U6" s="87"/>
      <c r="V6" s="87"/>
      <c r="W6" s="43"/>
    </row>
    <row r="7" spans="1:24" x14ac:dyDescent="0.25">
      <c r="A7" s="792" t="s">
        <v>56</v>
      </c>
      <c r="B7" s="793"/>
      <c r="C7" s="793"/>
      <c r="D7" s="735" t="str">
        <f>IF('Step1 through Step 4'!B7:G7="","",'Step1 through Step 4'!B7:G7)</f>
        <v/>
      </c>
      <c r="E7" s="735"/>
      <c r="F7" s="735"/>
      <c r="G7" s="735"/>
      <c r="H7" s="735"/>
      <c r="I7" s="735"/>
      <c r="J7" s="735"/>
      <c r="K7" s="87"/>
      <c r="L7" s="87"/>
      <c r="M7" s="87"/>
      <c r="N7" s="87"/>
      <c r="O7" s="87"/>
      <c r="P7" s="87"/>
      <c r="Q7" s="87"/>
      <c r="R7" s="87"/>
      <c r="S7" s="88"/>
      <c r="T7" s="87"/>
      <c r="U7" s="87"/>
      <c r="V7" s="87"/>
      <c r="W7" s="43"/>
    </row>
    <row r="8" spans="1:24" x14ac:dyDescent="0.25">
      <c r="A8" s="790" t="s">
        <v>105</v>
      </c>
      <c r="B8" s="791"/>
      <c r="C8" s="791"/>
      <c r="D8" s="735" t="str">
        <f>IF('Step1 through Step 4'!B8:G8="","",'Step1 through Step 4'!B8:G8)</f>
        <v/>
      </c>
      <c r="E8" s="735"/>
      <c r="F8" s="735"/>
      <c r="G8" s="735"/>
      <c r="H8" s="735"/>
      <c r="I8" s="735"/>
      <c r="J8" s="735"/>
      <c r="K8" s="87"/>
      <c r="L8" s="87"/>
      <c r="M8" s="87"/>
      <c r="N8" s="87"/>
      <c r="O8" s="87"/>
      <c r="P8" s="87"/>
      <c r="Q8" s="87"/>
      <c r="R8" s="87"/>
      <c r="S8" s="88"/>
      <c r="T8" s="87"/>
      <c r="U8" s="87"/>
      <c r="V8" s="87"/>
      <c r="W8" s="43"/>
    </row>
    <row r="9" spans="1:24" ht="13.8" thickBot="1" x14ac:dyDescent="0.3">
      <c r="A9" s="629" t="s">
        <v>13</v>
      </c>
      <c r="B9" s="549"/>
      <c r="C9" s="549"/>
      <c r="D9" s="549"/>
      <c r="E9" s="630"/>
      <c r="F9" s="631"/>
      <c r="G9" s="549"/>
      <c r="H9" s="549"/>
      <c r="I9" s="549"/>
      <c r="J9" s="631"/>
      <c r="K9" s="631"/>
      <c r="L9" s="631"/>
      <c r="M9" s="631"/>
      <c r="N9" s="631"/>
      <c r="O9" s="631"/>
      <c r="P9" s="631"/>
      <c r="Q9" s="651"/>
      <c r="R9" s="651"/>
      <c r="S9" s="115"/>
      <c r="T9" s="43"/>
      <c r="U9" s="43"/>
      <c r="V9" s="25"/>
      <c r="W9" s="43"/>
    </row>
    <row r="10" spans="1:24" s="420" customFormat="1" x14ac:dyDescent="0.25">
      <c r="A10" s="644"/>
      <c r="B10" s="645"/>
      <c r="C10" s="645"/>
      <c r="D10" s="645"/>
      <c r="E10" s="645"/>
      <c r="F10" s="645"/>
      <c r="G10" s="645"/>
      <c r="H10" s="645"/>
      <c r="I10" s="645"/>
      <c r="J10" s="645"/>
      <c r="K10" s="645"/>
      <c r="L10" s="645"/>
      <c r="M10" s="645"/>
      <c r="N10" s="645"/>
      <c r="O10" s="645"/>
      <c r="P10" s="645"/>
      <c r="Q10" s="646"/>
      <c r="R10" s="647"/>
      <c r="S10" s="648"/>
      <c r="T10" s="419"/>
      <c r="U10" s="419"/>
      <c r="V10" s="419"/>
      <c r="W10" s="419"/>
    </row>
    <row r="11" spans="1:24" s="423" customFormat="1" ht="25.5" customHeight="1" x14ac:dyDescent="0.25">
      <c r="A11" s="794" t="s">
        <v>166</v>
      </c>
      <c r="B11" s="795"/>
      <c r="C11" s="795"/>
      <c r="D11" s="795"/>
      <c r="E11" s="795"/>
      <c r="F11" s="796" t="str">
        <f>D3</f>
        <v/>
      </c>
      <c r="G11" s="796"/>
      <c r="H11" s="796"/>
      <c r="I11" s="404"/>
      <c r="J11" s="405"/>
      <c r="K11" s="405"/>
      <c r="L11" s="405"/>
      <c r="M11" s="405"/>
      <c r="N11" s="405"/>
      <c r="O11" s="405"/>
      <c r="P11" s="406"/>
      <c r="Q11" s="421"/>
      <c r="R11" s="422"/>
      <c r="S11" s="440"/>
      <c r="T11" s="422"/>
      <c r="U11" s="422"/>
      <c r="V11" s="422"/>
      <c r="W11" s="422"/>
    </row>
    <row r="12" spans="1:24" s="53" customFormat="1" x14ac:dyDescent="0.25">
      <c r="A12" s="797" t="s">
        <v>167</v>
      </c>
      <c r="B12" s="798"/>
      <c r="C12" s="798"/>
      <c r="D12" s="798"/>
      <c r="E12" s="798"/>
      <c r="F12" s="799" t="str">
        <f>D5</f>
        <v/>
      </c>
      <c r="G12" s="799"/>
      <c r="H12" s="799"/>
      <c r="I12" s="395"/>
      <c r="J12" s="395"/>
      <c r="K12" s="94"/>
      <c r="L12" s="94"/>
      <c r="M12" s="94"/>
      <c r="N12" s="94"/>
      <c r="O12" s="94"/>
      <c r="P12" s="94"/>
      <c r="Q12" s="44"/>
      <c r="R12" s="44"/>
      <c r="S12" s="649"/>
      <c r="T12" s="419"/>
      <c r="U12" s="419"/>
      <c r="V12" s="420"/>
      <c r="W12" s="419"/>
      <c r="X12" s="54"/>
    </row>
    <row r="13" spans="1:24" s="53" customFormat="1" x14ac:dyDescent="0.25">
      <c r="A13" s="797" t="s">
        <v>168</v>
      </c>
      <c r="B13" s="798"/>
      <c r="C13" s="798"/>
      <c r="D13" s="798"/>
      <c r="E13" s="798"/>
      <c r="F13" s="800" t="str">
        <f>D4</f>
        <v/>
      </c>
      <c r="G13" s="800"/>
      <c r="H13" s="800"/>
      <c r="I13" s="395"/>
      <c r="J13" s="395"/>
      <c r="K13" s="94"/>
      <c r="L13" s="94"/>
      <c r="M13" s="94"/>
      <c r="N13" s="94"/>
      <c r="O13" s="94"/>
      <c r="P13" s="94"/>
      <c r="Q13" s="44"/>
      <c r="R13" s="44"/>
      <c r="S13" s="649"/>
      <c r="T13" s="419"/>
      <c r="U13" s="419"/>
      <c r="V13" s="420"/>
      <c r="W13" s="419"/>
      <c r="X13" s="54"/>
    </row>
    <row r="14" spans="1:24" s="53" customFormat="1" x14ac:dyDescent="0.25">
      <c r="A14" s="797" t="s">
        <v>169</v>
      </c>
      <c r="B14" s="798"/>
      <c r="C14" s="798"/>
      <c r="D14" s="798"/>
      <c r="E14" s="798"/>
      <c r="F14" s="801"/>
      <c r="G14" s="801"/>
      <c r="H14" s="801"/>
      <c r="I14" s="395"/>
      <c r="J14" s="395"/>
      <c r="K14" s="94"/>
      <c r="L14" s="94"/>
      <c r="M14" s="94"/>
      <c r="N14" s="94"/>
      <c r="O14" s="94"/>
      <c r="P14" s="94"/>
      <c r="Q14" s="44"/>
      <c r="R14" s="44"/>
      <c r="S14" s="649"/>
      <c r="T14" s="419"/>
      <c r="U14" s="419"/>
      <c r="V14" s="420"/>
      <c r="W14" s="419"/>
      <c r="X14" s="54"/>
    </row>
    <row r="15" spans="1:24" s="427" customFormat="1" x14ac:dyDescent="0.25">
      <c r="A15" s="802" t="s">
        <v>170</v>
      </c>
      <c r="B15" s="803"/>
      <c r="C15" s="803"/>
      <c r="D15" s="803"/>
      <c r="E15" s="803"/>
      <c r="F15" s="804"/>
      <c r="G15" s="804"/>
      <c r="H15" s="804"/>
      <c r="I15" s="85"/>
      <c r="J15" s="85"/>
      <c r="K15" s="424"/>
      <c r="L15" s="424"/>
      <c r="M15" s="424"/>
      <c r="N15" s="424"/>
      <c r="O15" s="424"/>
      <c r="P15" s="424"/>
      <c r="Q15" s="425"/>
      <c r="R15" s="425"/>
      <c r="S15" s="650"/>
      <c r="T15" s="438"/>
      <c r="U15" s="438"/>
      <c r="V15" s="441"/>
      <c r="W15" s="438"/>
      <c r="X15" s="426"/>
    </row>
    <row r="16" spans="1:24" s="53" customFormat="1" x14ac:dyDescent="0.25">
      <c r="A16" s="797" t="s">
        <v>171</v>
      </c>
      <c r="B16" s="798"/>
      <c r="C16" s="798"/>
      <c r="D16" s="798"/>
      <c r="E16" s="798"/>
      <c r="F16" s="805"/>
      <c r="G16" s="805"/>
      <c r="H16" s="805"/>
      <c r="I16" s="395"/>
      <c r="J16" s="395"/>
      <c r="K16" s="94"/>
      <c r="L16" s="94"/>
      <c r="M16" s="94"/>
      <c r="N16" s="94"/>
      <c r="O16" s="94"/>
      <c r="P16" s="94"/>
      <c r="Q16" s="44"/>
      <c r="R16" s="44"/>
      <c r="S16" s="649"/>
      <c r="T16" s="419"/>
      <c r="U16" s="419"/>
      <c r="V16" s="420"/>
      <c r="W16" s="419"/>
      <c r="X16" s="54"/>
    </row>
    <row r="17" spans="1:24" s="53" customFormat="1" x14ac:dyDescent="0.25">
      <c r="A17" s="797" t="s">
        <v>172</v>
      </c>
      <c r="B17" s="798"/>
      <c r="C17" s="798"/>
      <c r="D17" s="798"/>
      <c r="E17" s="798"/>
      <c r="F17" s="805"/>
      <c r="G17" s="805"/>
      <c r="H17" s="805"/>
      <c r="I17" s="395"/>
      <c r="J17" s="395"/>
      <c r="K17" s="94"/>
      <c r="L17" s="94"/>
      <c r="M17" s="94"/>
      <c r="N17" s="94"/>
      <c r="O17" s="94"/>
      <c r="P17" s="94"/>
      <c r="Q17" s="44"/>
      <c r="R17" s="44"/>
      <c r="S17" s="649"/>
      <c r="T17" s="419"/>
      <c r="U17" s="419"/>
      <c r="V17" s="420"/>
      <c r="W17" s="419"/>
      <c r="X17" s="54"/>
    </row>
    <row r="18" spans="1:24" s="53" customFormat="1" x14ac:dyDescent="0.25">
      <c r="A18" s="797" t="s">
        <v>178</v>
      </c>
      <c r="B18" s="798"/>
      <c r="C18" s="798"/>
      <c r="D18" s="798"/>
      <c r="E18" s="798"/>
      <c r="F18" s="806"/>
      <c r="G18" s="806"/>
      <c r="H18" s="806"/>
      <c r="I18" s="395"/>
      <c r="J18" s="395"/>
      <c r="K18" s="94"/>
      <c r="L18" s="94"/>
      <c r="M18" s="94"/>
      <c r="N18" s="94"/>
      <c r="O18" s="94"/>
      <c r="P18" s="94"/>
      <c r="Q18" s="44"/>
      <c r="R18" s="44"/>
      <c r="S18" s="649"/>
      <c r="T18" s="419"/>
      <c r="U18" s="419"/>
      <c r="V18" s="420"/>
      <c r="W18" s="419"/>
      <c r="X18" s="54"/>
    </row>
    <row r="19" spans="1:24" s="53" customFormat="1" x14ac:dyDescent="0.25">
      <c r="A19" s="797" t="s">
        <v>44</v>
      </c>
      <c r="B19" s="798"/>
      <c r="C19" s="798"/>
      <c r="D19" s="798"/>
      <c r="E19" s="798"/>
      <c r="F19" s="800" t="str">
        <f>D2</f>
        <v/>
      </c>
      <c r="G19" s="800"/>
      <c r="H19" s="800"/>
      <c r="I19" s="800"/>
      <c r="J19" s="800"/>
      <c r="K19" s="800"/>
      <c r="L19" s="800"/>
      <c r="M19" s="94"/>
      <c r="N19" s="94"/>
      <c r="O19" s="94"/>
      <c r="P19" s="94"/>
      <c r="Q19" s="44"/>
      <c r="R19" s="44"/>
      <c r="S19" s="649"/>
      <c r="T19" s="419"/>
      <c r="U19" s="419"/>
      <c r="V19" s="420"/>
      <c r="W19" s="419"/>
      <c r="X19" s="54"/>
    </row>
    <row r="20" spans="1:24" s="53" customFormat="1" x14ac:dyDescent="0.25">
      <c r="A20" s="797" t="s">
        <v>173</v>
      </c>
      <c r="B20" s="798"/>
      <c r="C20" s="798"/>
      <c r="D20" s="798"/>
      <c r="E20" s="798"/>
      <c r="F20" s="801"/>
      <c r="G20" s="801"/>
      <c r="H20" s="801"/>
      <c r="I20" s="395"/>
      <c r="J20" s="395"/>
      <c r="K20" s="94"/>
      <c r="L20" s="94"/>
      <c r="M20" s="94"/>
      <c r="N20" s="94"/>
      <c r="O20" s="94"/>
      <c r="P20" s="94"/>
      <c r="Q20" s="44"/>
      <c r="R20" s="44"/>
      <c r="S20" s="649"/>
      <c r="T20" s="419"/>
      <c r="U20" s="419"/>
      <c r="V20" s="420"/>
      <c r="W20" s="419"/>
      <c r="X20" s="54"/>
    </row>
    <row r="21" spans="1:24" s="53" customFormat="1" x14ac:dyDescent="0.25">
      <c r="A21" s="9"/>
      <c r="B21" s="1"/>
      <c r="C21" s="1"/>
      <c r="D21" s="1"/>
      <c r="E21" s="396"/>
      <c r="F21" s="94"/>
      <c r="G21" s="94"/>
      <c r="H21" s="94"/>
      <c r="I21" s="94"/>
      <c r="J21" s="94"/>
      <c r="K21" s="94"/>
      <c r="L21" s="94"/>
      <c r="M21" s="94"/>
      <c r="N21" s="94"/>
      <c r="O21" s="94"/>
      <c r="P21" s="94"/>
      <c r="Q21" s="44"/>
      <c r="R21" s="44"/>
      <c r="S21" s="649"/>
      <c r="T21" s="419"/>
      <c r="U21" s="419"/>
      <c r="V21" s="420"/>
      <c r="W21" s="419"/>
      <c r="X21" s="54"/>
    </row>
    <row r="22" spans="1:24" s="53" customFormat="1" x14ac:dyDescent="0.25">
      <c r="A22" s="9"/>
      <c r="B22" s="1"/>
      <c r="C22" s="1"/>
      <c r="D22" s="1"/>
      <c r="E22" s="396"/>
      <c r="F22" s="94"/>
      <c r="G22" s="94"/>
      <c r="H22" s="94"/>
      <c r="I22" s="94"/>
      <c r="J22" s="94"/>
      <c r="K22" s="94"/>
      <c r="L22" s="94"/>
      <c r="M22" s="94"/>
      <c r="N22" s="94"/>
      <c r="O22" s="94"/>
      <c r="P22" s="94"/>
      <c r="Q22" s="44"/>
      <c r="R22" s="44"/>
      <c r="S22" s="649"/>
      <c r="T22" s="419"/>
      <c r="U22" s="419"/>
      <c r="V22" s="420"/>
      <c r="W22" s="419"/>
      <c r="X22" s="54"/>
    </row>
    <row r="23" spans="1:24" s="33" customFormat="1" ht="13.5" customHeight="1" thickBot="1" x14ac:dyDescent="0.3">
      <c r="A23" s="447"/>
      <c r="B23" s="442"/>
      <c r="C23" s="443"/>
      <c r="D23" s="443"/>
      <c r="E23" s="449"/>
      <c r="F23" s="442"/>
      <c r="G23" s="443"/>
      <c r="H23" s="443"/>
      <c r="I23" s="443"/>
      <c r="J23" s="443"/>
      <c r="K23" s="443"/>
      <c r="L23" s="442"/>
      <c r="M23" s="443"/>
      <c r="N23" s="596"/>
      <c r="O23" s="443"/>
      <c r="P23" s="443"/>
      <c r="Q23" s="444"/>
      <c r="R23" s="444"/>
      <c r="S23" s="445"/>
      <c r="T23" s="599"/>
      <c r="U23" s="599"/>
      <c r="V23" s="598"/>
      <c r="W23" s="599"/>
      <c r="X23" s="446"/>
    </row>
    <row r="24" spans="1:24" s="435" customFormat="1" ht="118.8" x14ac:dyDescent="0.25">
      <c r="A24" s="633" t="s">
        <v>118</v>
      </c>
      <c r="B24" s="634" t="s">
        <v>31</v>
      </c>
      <c r="C24" s="634" t="s">
        <v>226</v>
      </c>
      <c r="D24" s="634" t="s">
        <v>227</v>
      </c>
      <c r="E24" s="634" t="s">
        <v>165</v>
      </c>
      <c r="F24" s="634" t="s">
        <v>228</v>
      </c>
      <c r="G24" s="634" t="s">
        <v>229</v>
      </c>
      <c r="H24" s="634" t="s">
        <v>177</v>
      </c>
      <c r="I24" s="634" t="s">
        <v>164</v>
      </c>
      <c r="J24" s="634" t="s">
        <v>174</v>
      </c>
      <c r="K24" s="639" t="s">
        <v>220</v>
      </c>
      <c r="L24" s="639" t="s">
        <v>225</v>
      </c>
      <c r="M24" s="634" t="s">
        <v>224</v>
      </c>
      <c r="N24" s="634" t="s">
        <v>217</v>
      </c>
      <c r="O24" s="634" t="s">
        <v>175</v>
      </c>
      <c r="P24" s="634" t="s">
        <v>316</v>
      </c>
      <c r="Q24" s="634" t="s">
        <v>212</v>
      </c>
      <c r="R24" s="634" t="s">
        <v>317</v>
      </c>
      <c r="S24" s="636" t="s">
        <v>28</v>
      </c>
    </row>
    <row r="25" spans="1:24" s="33" customFormat="1" x14ac:dyDescent="0.25">
      <c r="A25" s="600"/>
      <c r="B25" s="454"/>
      <c r="C25" s="638"/>
      <c r="D25" s="570"/>
      <c r="E25" s="454"/>
      <c r="F25" s="569"/>
      <c r="G25" s="570"/>
      <c r="H25" s="571"/>
      <c r="I25" s="457"/>
      <c r="J25" s="572"/>
      <c r="K25" s="572"/>
      <c r="L25" s="572"/>
      <c r="M25" s="618"/>
      <c r="N25" s="618"/>
      <c r="O25" s="575"/>
      <c r="P25" s="575"/>
      <c r="Q25" s="575"/>
      <c r="R25" s="575"/>
      <c r="S25" s="661"/>
    </row>
    <row r="26" spans="1:24" s="33" customFormat="1" x14ac:dyDescent="0.25">
      <c r="A26" s="601"/>
      <c r="B26" s="455"/>
      <c r="C26" s="576"/>
      <c r="D26" s="577"/>
      <c r="E26" s="455"/>
      <c r="F26" s="576"/>
      <c r="G26" s="577"/>
      <c r="H26" s="456"/>
      <c r="I26" s="456"/>
      <c r="J26" s="573"/>
      <c r="K26" s="572"/>
      <c r="L26" s="572"/>
      <c r="M26" s="573"/>
      <c r="N26" s="573"/>
      <c r="O26" s="578"/>
      <c r="P26" s="578"/>
      <c r="Q26" s="578"/>
      <c r="R26" s="578"/>
      <c r="S26" s="661"/>
    </row>
    <row r="27" spans="1:24" s="33" customFormat="1" x14ac:dyDescent="0.25">
      <c r="A27" s="601"/>
      <c r="B27" s="455"/>
      <c r="C27" s="576"/>
      <c r="D27" s="577"/>
      <c r="E27" s="455"/>
      <c r="F27" s="576"/>
      <c r="G27" s="577"/>
      <c r="H27" s="456"/>
      <c r="I27" s="456"/>
      <c r="J27" s="573"/>
      <c r="K27" s="572"/>
      <c r="L27" s="572"/>
      <c r="M27" s="573"/>
      <c r="N27" s="573"/>
      <c r="O27" s="578"/>
      <c r="P27" s="578"/>
      <c r="Q27" s="578"/>
      <c r="R27" s="578"/>
      <c r="S27" s="661"/>
    </row>
    <row r="28" spans="1:24" s="33" customFormat="1" x14ac:dyDescent="0.25">
      <c r="A28" s="601"/>
      <c r="B28" s="455"/>
      <c r="C28" s="576"/>
      <c r="D28" s="577"/>
      <c r="E28" s="455"/>
      <c r="F28" s="576"/>
      <c r="G28" s="577"/>
      <c r="H28" s="456"/>
      <c r="I28" s="456"/>
      <c r="J28" s="573"/>
      <c r="K28" s="572"/>
      <c r="L28" s="572"/>
      <c r="M28" s="573"/>
      <c r="N28" s="573"/>
      <c r="O28" s="578"/>
      <c r="P28" s="578"/>
      <c r="Q28" s="578"/>
      <c r="R28" s="578"/>
      <c r="S28" s="661"/>
    </row>
    <row r="29" spans="1:24" s="33" customFormat="1" x14ac:dyDescent="0.25">
      <c r="A29" s="601"/>
      <c r="B29" s="455"/>
      <c r="C29" s="576"/>
      <c r="D29" s="577"/>
      <c r="E29" s="455"/>
      <c r="F29" s="576"/>
      <c r="G29" s="577"/>
      <c r="H29" s="456"/>
      <c r="I29" s="456"/>
      <c r="J29" s="573"/>
      <c r="K29" s="572"/>
      <c r="L29" s="572"/>
      <c r="M29" s="573"/>
      <c r="N29" s="573"/>
      <c r="O29" s="578"/>
      <c r="P29" s="578"/>
      <c r="Q29" s="578"/>
      <c r="R29" s="578"/>
      <c r="S29" s="661"/>
    </row>
    <row r="30" spans="1:24" s="33" customFormat="1" x14ac:dyDescent="0.25">
      <c r="A30" s="601"/>
      <c r="B30" s="455"/>
      <c r="C30" s="576"/>
      <c r="D30" s="577"/>
      <c r="E30" s="455"/>
      <c r="F30" s="576"/>
      <c r="G30" s="577"/>
      <c r="H30" s="456"/>
      <c r="I30" s="456"/>
      <c r="J30" s="573"/>
      <c r="K30" s="572"/>
      <c r="L30" s="572"/>
      <c r="M30" s="573"/>
      <c r="N30" s="573"/>
      <c r="O30" s="578"/>
      <c r="P30" s="578"/>
      <c r="Q30" s="578"/>
      <c r="R30" s="578"/>
      <c r="S30" s="661"/>
    </row>
    <row r="31" spans="1:24" s="33" customFormat="1" x14ac:dyDescent="0.25">
      <c r="A31" s="601"/>
      <c r="B31" s="455"/>
      <c r="C31" s="576"/>
      <c r="D31" s="577"/>
      <c r="E31" s="455"/>
      <c r="F31" s="576"/>
      <c r="G31" s="577"/>
      <c r="H31" s="456"/>
      <c r="I31" s="456"/>
      <c r="J31" s="573"/>
      <c r="K31" s="572"/>
      <c r="L31" s="572"/>
      <c r="M31" s="573"/>
      <c r="N31" s="573"/>
      <c r="O31" s="578"/>
      <c r="P31" s="578"/>
      <c r="Q31" s="578"/>
      <c r="R31" s="578"/>
      <c r="S31" s="661"/>
    </row>
    <row r="32" spans="1:24" s="33" customFormat="1" x14ac:dyDescent="0.25">
      <c r="A32" s="601"/>
      <c r="B32" s="455"/>
      <c r="C32" s="576"/>
      <c r="D32" s="577"/>
      <c r="E32" s="455"/>
      <c r="F32" s="576"/>
      <c r="G32" s="577"/>
      <c r="H32" s="456"/>
      <c r="I32" s="456"/>
      <c r="J32" s="573"/>
      <c r="K32" s="572"/>
      <c r="L32" s="572"/>
      <c r="M32" s="573"/>
      <c r="N32" s="573"/>
      <c r="O32" s="578"/>
      <c r="P32" s="578"/>
      <c r="Q32" s="578"/>
      <c r="R32" s="578"/>
      <c r="S32" s="661"/>
    </row>
    <row r="33" spans="1:19" s="33" customFormat="1" x14ac:dyDescent="0.25">
      <c r="A33" s="601"/>
      <c r="B33" s="455"/>
      <c r="C33" s="576"/>
      <c r="D33" s="577"/>
      <c r="E33" s="455"/>
      <c r="F33" s="576"/>
      <c r="G33" s="577"/>
      <c r="H33" s="456"/>
      <c r="I33" s="456"/>
      <c r="J33" s="573"/>
      <c r="K33" s="572"/>
      <c r="L33" s="572"/>
      <c r="M33" s="573"/>
      <c r="N33" s="573"/>
      <c r="O33" s="578"/>
      <c r="P33" s="578"/>
      <c r="Q33" s="578"/>
      <c r="R33" s="578"/>
      <c r="S33" s="661"/>
    </row>
    <row r="34" spans="1:19" s="33" customFormat="1" x14ac:dyDescent="0.25">
      <c r="A34" s="601"/>
      <c r="B34" s="455"/>
      <c r="C34" s="576"/>
      <c r="D34" s="577"/>
      <c r="E34" s="455"/>
      <c r="F34" s="576"/>
      <c r="G34" s="577"/>
      <c r="H34" s="456"/>
      <c r="I34" s="456"/>
      <c r="J34" s="573"/>
      <c r="K34" s="572"/>
      <c r="L34" s="572"/>
      <c r="M34" s="573"/>
      <c r="N34" s="573"/>
      <c r="O34" s="578"/>
      <c r="P34" s="578"/>
      <c r="Q34" s="578"/>
      <c r="R34" s="578"/>
      <c r="S34" s="661"/>
    </row>
    <row r="35" spans="1:19" s="33" customFormat="1" x14ac:dyDescent="0.25">
      <c r="A35" s="601"/>
      <c r="B35" s="455"/>
      <c r="C35" s="576"/>
      <c r="D35" s="577"/>
      <c r="E35" s="455"/>
      <c r="F35" s="576"/>
      <c r="G35" s="577"/>
      <c r="H35" s="456"/>
      <c r="I35" s="456"/>
      <c r="J35" s="573"/>
      <c r="K35" s="572"/>
      <c r="L35" s="572"/>
      <c r="M35" s="573"/>
      <c r="N35" s="573"/>
      <c r="O35" s="578"/>
      <c r="P35" s="578"/>
      <c r="Q35" s="578"/>
      <c r="R35" s="578"/>
      <c r="S35" s="661"/>
    </row>
    <row r="36" spans="1:19" s="33" customFormat="1" x14ac:dyDescent="0.25">
      <c r="A36" s="601"/>
      <c r="B36" s="455"/>
      <c r="C36" s="576"/>
      <c r="D36" s="577"/>
      <c r="E36" s="455"/>
      <c r="F36" s="576"/>
      <c r="G36" s="577"/>
      <c r="H36" s="456"/>
      <c r="I36" s="456"/>
      <c r="J36" s="573"/>
      <c r="K36" s="572"/>
      <c r="L36" s="572"/>
      <c r="M36" s="573"/>
      <c r="N36" s="573"/>
      <c r="O36" s="578"/>
      <c r="P36" s="578"/>
      <c r="Q36" s="578"/>
      <c r="R36" s="578"/>
      <c r="S36" s="661"/>
    </row>
    <row r="37" spans="1:19" s="33" customFormat="1" x14ac:dyDescent="0.25">
      <c r="A37" s="601"/>
      <c r="B37" s="455"/>
      <c r="C37" s="576"/>
      <c r="D37" s="577"/>
      <c r="E37" s="455"/>
      <c r="F37" s="576"/>
      <c r="G37" s="577"/>
      <c r="H37" s="456"/>
      <c r="I37" s="456"/>
      <c r="J37" s="573"/>
      <c r="K37" s="572"/>
      <c r="L37" s="572"/>
      <c r="M37" s="573"/>
      <c r="N37" s="573"/>
      <c r="O37" s="578"/>
      <c r="P37" s="578"/>
      <c r="Q37" s="578"/>
      <c r="R37" s="578"/>
      <c r="S37" s="661"/>
    </row>
    <row r="38" spans="1:19" s="33" customFormat="1" x14ac:dyDescent="0.25">
      <c r="A38" s="601"/>
      <c r="B38" s="455"/>
      <c r="C38" s="576"/>
      <c r="D38" s="577"/>
      <c r="E38" s="455"/>
      <c r="F38" s="576"/>
      <c r="G38" s="577"/>
      <c r="H38" s="456"/>
      <c r="I38" s="456"/>
      <c r="J38" s="573"/>
      <c r="K38" s="572"/>
      <c r="L38" s="572"/>
      <c r="M38" s="573"/>
      <c r="N38" s="573"/>
      <c r="O38" s="578"/>
      <c r="P38" s="578"/>
      <c r="Q38" s="578"/>
      <c r="R38" s="578"/>
      <c r="S38" s="661"/>
    </row>
    <row r="39" spans="1:19" s="33" customFormat="1" x14ac:dyDescent="0.25">
      <c r="A39" s="601"/>
      <c r="B39" s="455"/>
      <c r="C39" s="576"/>
      <c r="D39" s="577"/>
      <c r="E39" s="455"/>
      <c r="F39" s="576"/>
      <c r="G39" s="577"/>
      <c r="H39" s="456"/>
      <c r="I39" s="456"/>
      <c r="J39" s="573"/>
      <c r="K39" s="572"/>
      <c r="L39" s="572"/>
      <c r="M39" s="573"/>
      <c r="N39" s="573"/>
      <c r="O39" s="578"/>
      <c r="P39" s="578"/>
      <c r="Q39" s="578"/>
      <c r="R39" s="578"/>
      <c r="S39" s="661"/>
    </row>
    <row r="40" spans="1:19" s="33" customFormat="1" x14ac:dyDescent="0.25">
      <c r="A40" s="601"/>
      <c r="B40" s="455"/>
      <c r="C40" s="576"/>
      <c r="D40" s="577"/>
      <c r="E40" s="455"/>
      <c r="F40" s="576"/>
      <c r="G40" s="577"/>
      <c r="H40" s="456"/>
      <c r="I40" s="456"/>
      <c r="J40" s="573"/>
      <c r="K40" s="572"/>
      <c r="L40" s="572"/>
      <c r="M40" s="573"/>
      <c r="N40" s="573"/>
      <c r="O40" s="578"/>
      <c r="P40" s="578"/>
      <c r="Q40" s="578"/>
      <c r="R40" s="578"/>
      <c r="S40" s="661"/>
    </row>
    <row r="41" spans="1:19" s="33" customFormat="1" x14ac:dyDescent="0.25">
      <c r="A41" s="601"/>
      <c r="B41" s="455"/>
      <c r="C41" s="576"/>
      <c r="D41" s="577"/>
      <c r="E41" s="455"/>
      <c r="F41" s="576"/>
      <c r="G41" s="577"/>
      <c r="H41" s="456"/>
      <c r="I41" s="456"/>
      <c r="J41" s="573"/>
      <c r="K41" s="572"/>
      <c r="L41" s="572"/>
      <c r="M41" s="573"/>
      <c r="N41" s="573"/>
      <c r="O41" s="578"/>
      <c r="P41" s="578"/>
      <c r="Q41" s="578"/>
      <c r="R41" s="578"/>
      <c r="S41" s="661"/>
    </row>
    <row r="42" spans="1:19" s="33" customFormat="1" x14ac:dyDescent="0.25">
      <c r="A42" s="601"/>
      <c r="B42" s="455"/>
      <c r="C42" s="576"/>
      <c r="D42" s="577"/>
      <c r="E42" s="455"/>
      <c r="F42" s="576"/>
      <c r="G42" s="577"/>
      <c r="H42" s="456"/>
      <c r="I42" s="456"/>
      <c r="J42" s="573"/>
      <c r="K42" s="572"/>
      <c r="L42" s="572"/>
      <c r="M42" s="573"/>
      <c r="N42" s="573"/>
      <c r="O42" s="578"/>
      <c r="P42" s="578"/>
      <c r="Q42" s="578"/>
      <c r="R42" s="578"/>
      <c r="S42" s="661"/>
    </row>
    <row r="43" spans="1:19" s="33" customFormat="1" x14ac:dyDescent="0.25">
      <c r="A43" s="601"/>
      <c r="B43" s="455"/>
      <c r="C43" s="576"/>
      <c r="D43" s="577"/>
      <c r="E43" s="455"/>
      <c r="F43" s="576"/>
      <c r="G43" s="577"/>
      <c r="H43" s="456"/>
      <c r="I43" s="456"/>
      <c r="J43" s="573"/>
      <c r="K43" s="572"/>
      <c r="L43" s="572"/>
      <c r="M43" s="573"/>
      <c r="N43" s="573"/>
      <c r="O43" s="578"/>
      <c r="P43" s="578"/>
      <c r="Q43" s="578"/>
      <c r="R43" s="578"/>
      <c r="S43" s="661"/>
    </row>
    <row r="44" spans="1:19" s="33" customFormat="1" x14ac:dyDescent="0.25">
      <c r="A44" s="601"/>
      <c r="B44" s="455"/>
      <c r="C44" s="576"/>
      <c r="D44" s="577"/>
      <c r="E44" s="455"/>
      <c r="F44" s="576"/>
      <c r="G44" s="577"/>
      <c r="H44" s="456"/>
      <c r="I44" s="456"/>
      <c r="J44" s="573"/>
      <c r="K44" s="572"/>
      <c r="L44" s="572"/>
      <c r="M44" s="573"/>
      <c r="N44" s="573"/>
      <c r="O44" s="578"/>
      <c r="P44" s="578"/>
      <c r="Q44" s="578"/>
      <c r="R44" s="578"/>
      <c r="S44" s="661"/>
    </row>
    <row r="45" spans="1:19" s="33" customFormat="1" x14ac:dyDescent="0.25">
      <c r="A45" s="601"/>
      <c r="B45" s="455"/>
      <c r="C45" s="576"/>
      <c r="D45" s="577"/>
      <c r="E45" s="455"/>
      <c r="F45" s="576"/>
      <c r="G45" s="577"/>
      <c r="H45" s="456"/>
      <c r="I45" s="456"/>
      <c r="J45" s="573"/>
      <c r="K45" s="572"/>
      <c r="L45" s="572"/>
      <c r="M45" s="573"/>
      <c r="N45" s="573"/>
      <c r="O45" s="578"/>
      <c r="P45" s="578"/>
      <c r="Q45" s="578"/>
      <c r="R45" s="578"/>
      <c r="S45" s="661"/>
    </row>
    <row r="46" spans="1:19" s="33" customFormat="1" x14ac:dyDescent="0.25">
      <c r="A46" s="601"/>
      <c r="B46" s="455"/>
      <c r="C46" s="576"/>
      <c r="D46" s="577"/>
      <c r="E46" s="455"/>
      <c r="F46" s="576"/>
      <c r="G46" s="577"/>
      <c r="H46" s="456"/>
      <c r="I46" s="456"/>
      <c r="J46" s="573"/>
      <c r="K46" s="572"/>
      <c r="L46" s="572"/>
      <c r="M46" s="573"/>
      <c r="N46" s="573"/>
      <c r="O46" s="578"/>
      <c r="P46" s="578"/>
      <c r="Q46" s="578"/>
      <c r="R46" s="578"/>
      <c r="S46" s="661"/>
    </row>
    <row r="47" spans="1:19" s="33" customFormat="1" x14ac:dyDescent="0.25">
      <c r="A47" s="601"/>
      <c r="B47" s="455"/>
      <c r="C47" s="576"/>
      <c r="D47" s="577"/>
      <c r="E47" s="455"/>
      <c r="F47" s="576"/>
      <c r="G47" s="577"/>
      <c r="H47" s="456"/>
      <c r="I47" s="456"/>
      <c r="J47" s="573"/>
      <c r="K47" s="572"/>
      <c r="L47" s="572"/>
      <c r="M47" s="573"/>
      <c r="N47" s="573"/>
      <c r="O47" s="578"/>
      <c r="P47" s="578"/>
      <c r="Q47" s="578"/>
      <c r="R47" s="578"/>
      <c r="S47" s="661"/>
    </row>
    <row r="48" spans="1:19" s="33" customFormat="1" x14ac:dyDescent="0.25">
      <c r="A48" s="601"/>
      <c r="B48" s="455"/>
      <c r="C48" s="576"/>
      <c r="D48" s="577"/>
      <c r="E48" s="455"/>
      <c r="F48" s="576"/>
      <c r="G48" s="577"/>
      <c r="H48" s="456"/>
      <c r="I48" s="456"/>
      <c r="J48" s="573"/>
      <c r="K48" s="572"/>
      <c r="L48" s="572"/>
      <c r="M48" s="573"/>
      <c r="N48" s="573"/>
      <c r="O48" s="578"/>
      <c r="P48" s="578"/>
      <c r="Q48" s="578"/>
      <c r="R48" s="578"/>
      <c r="S48" s="661"/>
    </row>
    <row r="49" spans="1:22" s="33" customFormat="1" x14ac:dyDescent="0.25">
      <c r="A49" s="601"/>
      <c r="B49" s="455"/>
      <c r="C49" s="576"/>
      <c r="D49" s="577"/>
      <c r="E49" s="455"/>
      <c r="F49" s="576"/>
      <c r="G49" s="577"/>
      <c r="H49" s="456"/>
      <c r="I49" s="456"/>
      <c r="J49" s="573"/>
      <c r="K49" s="572"/>
      <c r="L49" s="572"/>
      <c r="M49" s="573"/>
      <c r="N49" s="573"/>
      <c r="O49" s="578"/>
      <c r="P49" s="578"/>
      <c r="Q49" s="578"/>
      <c r="R49" s="578"/>
      <c r="S49" s="661"/>
    </row>
    <row r="50" spans="1:22" s="33" customFormat="1" x14ac:dyDescent="0.25">
      <c r="A50" s="601"/>
      <c r="B50" s="455"/>
      <c r="C50" s="576"/>
      <c r="D50" s="577"/>
      <c r="E50" s="455"/>
      <c r="F50" s="576"/>
      <c r="G50" s="577"/>
      <c r="H50" s="456"/>
      <c r="I50" s="456"/>
      <c r="J50" s="573"/>
      <c r="K50" s="572"/>
      <c r="L50" s="572"/>
      <c r="M50" s="573"/>
      <c r="N50" s="573"/>
      <c r="O50" s="578"/>
      <c r="P50" s="578"/>
      <c r="Q50" s="578"/>
      <c r="R50" s="578"/>
      <c r="S50" s="661"/>
    </row>
    <row r="51" spans="1:22" s="33" customFormat="1" x14ac:dyDescent="0.25">
      <c r="A51" s="601"/>
      <c r="B51" s="455"/>
      <c r="C51" s="576"/>
      <c r="D51" s="577"/>
      <c r="E51" s="455"/>
      <c r="F51" s="576"/>
      <c r="G51" s="577"/>
      <c r="H51" s="456"/>
      <c r="I51" s="456"/>
      <c r="J51" s="573"/>
      <c r="K51" s="572"/>
      <c r="L51" s="572"/>
      <c r="M51" s="573"/>
      <c r="N51" s="573"/>
      <c r="O51" s="578"/>
      <c r="P51" s="578"/>
      <c r="Q51" s="578"/>
      <c r="R51" s="578"/>
      <c r="S51" s="661"/>
    </row>
    <row r="52" spans="1:22" s="33" customFormat="1" x14ac:dyDescent="0.25">
      <c r="A52" s="601"/>
      <c r="B52" s="455"/>
      <c r="C52" s="576"/>
      <c r="D52" s="577"/>
      <c r="E52" s="455"/>
      <c r="F52" s="576"/>
      <c r="G52" s="577"/>
      <c r="H52" s="456"/>
      <c r="I52" s="456"/>
      <c r="J52" s="573"/>
      <c r="K52" s="572"/>
      <c r="L52" s="572"/>
      <c r="M52" s="573"/>
      <c r="N52" s="573"/>
      <c r="O52" s="578"/>
      <c r="P52" s="578"/>
      <c r="Q52" s="578"/>
      <c r="R52" s="578"/>
      <c r="S52" s="661"/>
    </row>
    <row r="53" spans="1:22" s="33" customFormat="1" x14ac:dyDescent="0.25">
      <c r="A53" s="601"/>
      <c r="B53" s="455"/>
      <c r="C53" s="576"/>
      <c r="D53" s="577"/>
      <c r="E53" s="455"/>
      <c r="F53" s="576"/>
      <c r="G53" s="577"/>
      <c r="H53" s="456"/>
      <c r="I53" s="456"/>
      <c r="J53" s="573"/>
      <c r="K53" s="572"/>
      <c r="L53" s="572"/>
      <c r="M53" s="573"/>
      <c r="N53" s="573"/>
      <c r="O53" s="578"/>
      <c r="P53" s="578"/>
      <c r="Q53" s="578"/>
      <c r="R53" s="578"/>
      <c r="S53" s="661"/>
    </row>
    <row r="54" spans="1:22" s="33" customFormat="1" x14ac:dyDescent="0.25">
      <c r="A54" s="601"/>
      <c r="B54" s="455"/>
      <c r="C54" s="576"/>
      <c r="D54" s="577"/>
      <c r="E54" s="455"/>
      <c r="F54" s="576"/>
      <c r="G54" s="577"/>
      <c r="H54" s="456"/>
      <c r="I54" s="456"/>
      <c r="J54" s="573"/>
      <c r="K54" s="572"/>
      <c r="L54" s="572"/>
      <c r="M54" s="573"/>
      <c r="N54" s="573"/>
      <c r="O54" s="578"/>
      <c r="P54" s="578"/>
      <c r="Q54" s="578"/>
      <c r="R54" s="578"/>
      <c r="S54" s="661"/>
    </row>
    <row r="55" spans="1:22" s="33" customFormat="1" x14ac:dyDescent="0.25">
      <c r="A55" s="601"/>
      <c r="B55" s="455"/>
      <c r="C55" s="576"/>
      <c r="D55" s="577"/>
      <c r="E55" s="455"/>
      <c r="F55" s="576"/>
      <c r="G55" s="577"/>
      <c r="H55" s="456"/>
      <c r="I55" s="456"/>
      <c r="J55" s="573"/>
      <c r="K55" s="572"/>
      <c r="L55" s="572"/>
      <c r="M55" s="573"/>
      <c r="N55" s="573"/>
      <c r="O55" s="578"/>
      <c r="P55" s="578"/>
      <c r="Q55" s="578"/>
      <c r="R55" s="578"/>
      <c r="S55" s="661"/>
    </row>
    <row r="56" spans="1:22" s="33" customFormat="1" x14ac:dyDescent="0.25">
      <c r="A56" s="601"/>
      <c r="B56" s="455"/>
      <c r="C56" s="576"/>
      <c r="D56" s="577"/>
      <c r="E56" s="455"/>
      <c r="F56" s="576"/>
      <c r="G56" s="577"/>
      <c r="H56" s="456"/>
      <c r="I56" s="456"/>
      <c r="J56" s="573"/>
      <c r="K56" s="572"/>
      <c r="L56" s="572"/>
      <c r="M56" s="573"/>
      <c r="N56" s="573"/>
      <c r="O56" s="578"/>
      <c r="P56" s="578"/>
      <c r="Q56" s="578"/>
      <c r="R56" s="578"/>
      <c r="S56" s="661"/>
    </row>
    <row r="57" spans="1:22" s="33" customFormat="1" x14ac:dyDescent="0.25">
      <c r="A57" s="601"/>
      <c r="B57" s="455"/>
      <c r="C57" s="576"/>
      <c r="D57" s="577"/>
      <c r="E57" s="455"/>
      <c r="F57" s="576"/>
      <c r="G57" s="577"/>
      <c r="H57" s="456"/>
      <c r="I57" s="456"/>
      <c r="J57" s="573"/>
      <c r="K57" s="572"/>
      <c r="L57" s="572"/>
      <c r="M57" s="573"/>
      <c r="N57" s="573"/>
      <c r="O57" s="578"/>
      <c r="P57" s="578"/>
      <c r="Q57" s="578"/>
      <c r="R57" s="578"/>
      <c r="S57" s="661"/>
    </row>
    <row r="58" spans="1:22" s="33" customFormat="1" x14ac:dyDescent="0.25">
      <c r="A58" s="601"/>
      <c r="B58" s="455"/>
      <c r="C58" s="576"/>
      <c r="D58" s="577"/>
      <c r="E58" s="455"/>
      <c r="F58" s="576"/>
      <c r="G58" s="577"/>
      <c r="H58" s="456"/>
      <c r="I58" s="456"/>
      <c r="J58" s="573"/>
      <c r="K58" s="572"/>
      <c r="L58" s="572"/>
      <c r="M58" s="573"/>
      <c r="N58" s="573"/>
      <c r="O58" s="578"/>
      <c r="P58" s="578"/>
      <c r="Q58" s="578"/>
      <c r="R58" s="578"/>
      <c r="S58" s="661"/>
    </row>
    <row r="59" spans="1:22" s="33" customFormat="1" x14ac:dyDescent="0.25">
      <c r="A59" s="601"/>
      <c r="B59" s="455"/>
      <c r="C59" s="576"/>
      <c r="D59" s="577"/>
      <c r="E59" s="455"/>
      <c r="F59" s="576"/>
      <c r="G59" s="577"/>
      <c r="H59" s="456"/>
      <c r="I59" s="456"/>
      <c r="J59" s="573"/>
      <c r="K59" s="572"/>
      <c r="L59" s="572"/>
      <c r="M59" s="573"/>
      <c r="N59" s="573"/>
      <c r="O59" s="578"/>
      <c r="P59" s="578"/>
      <c r="Q59" s="578"/>
      <c r="R59" s="578"/>
      <c r="S59" s="661"/>
    </row>
    <row r="60" spans="1:22" s="33" customFormat="1" x14ac:dyDescent="0.25">
      <c r="A60" s="601"/>
      <c r="B60" s="455"/>
      <c r="C60" s="576"/>
      <c r="D60" s="577"/>
      <c r="E60" s="455"/>
      <c r="F60" s="576"/>
      <c r="G60" s="577"/>
      <c r="H60" s="456"/>
      <c r="I60" s="456"/>
      <c r="J60" s="573"/>
      <c r="K60" s="572"/>
      <c r="L60" s="572"/>
      <c r="M60" s="573"/>
      <c r="N60" s="573"/>
      <c r="O60" s="578"/>
      <c r="P60" s="578"/>
      <c r="Q60" s="578"/>
      <c r="R60" s="578"/>
      <c r="S60" s="661"/>
    </row>
    <row r="61" spans="1:22" s="33" customFormat="1" x14ac:dyDescent="0.25">
      <c r="A61" s="601"/>
      <c r="B61" s="455"/>
      <c r="C61" s="576"/>
      <c r="D61" s="577"/>
      <c r="E61" s="455"/>
      <c r="F61" s="576"/>
      <c r="G61" s="577"/>
      <c r="H61" s="456"/>
      <c r="I61" s="456"/>
      <c r="J61" s="573"/>
      <c r="K61" s="572"/>
      <c r="L61" s="572"/>
      <c r="M61" s="573"/>
      <c r="N61" s="573"/>
      <c r="O61" s="578"/>
      <c r="P61" s="578"/>
      <c r="Q61" s="578"/>
      <c r="R61" s="578"/>
      <c r="S61" s="661"/>
    </row>
    <row r="62" spans="1:22" s="33" customFormat="1" ht="13.8" thickBot="1" x14ac:dyDescent="0.3">
      <c r="A62" s="602"/>
      <c r="B62" s="603"/>
      <c r="C62" s="640"/>
      <c r="D62" s="641"/>
      <c r="E62" s="603"/>
      <c r="F62" s="640"/>
      <c r="G62" s="641"/>
      <c r="H62" s="604"/>
      <c r="I62" s="604"/>
      <c r="J62" s="606"/>
      <c r="K62" s="642"/>
      <c r="L62" s="642"/>
      <c r="M62" s="606"/>
      <c r="N62" s="606"/>
      <c r="O62" s="643"/>
      <c r="P62" s="643"/>
      <c r="Q62" s="643"/>
      <c r="R62" s="643"/>
      <c r="S62" s="662"/>
    </row>
    <row r="63" spans="1:22" s="37" customFormat="1" x14ac:dyDescent="0.25">
      <c r="A63" s="436"/>
      <c r="B63" s="436"/>
      <c r="C63" s="434"/>
      <c r="D63" s="434"/>
      <c r="E63" s="36"/>
      <c r="F63" s="437"/>
      <c r="G63" s="437"/>
      <c r="H63" s="437"/>
      <c r="I63" s="437"/>
      <c r="J63" s="437"/>
      <c r="K63" s="437"/>
      <c r="L63" s="437"/>
      <c r="M63" s="437"/>
      <c r="N63" s="437"/>
      <c r="O63" s="437"/>
      <c r="P63" s="437"/>
      <c r="Q63" s="437"/>
      <c r="R63" s="437"/>
      <c r="S63" s="437"/>
      <c r="T63" s="437"/>
      <c r="U63" s="437"/>
      <c r="V63" s="437"/>
    </row>
    <row r="64" spans="1:22" x14ac:dyDescent="0.25">
      <c r="A64" s="399" t="s">
        <v>240</v>
      </c>
      <c r="B64" s="400"/>
      <c r="C64" s="400"/>
      <c r="D64" s="400"/>
      <c r="E64" s="396"/>
      <c r="F64" s="400"/>
      <c r="G64" s="30"/>
      <c r="H64" s="30"/>
      <c r="I64" s="30"/>
      <c r="J64" s="30"/>
      <c r="K64" s="30"/>
      <c r="L64" s="30"/>
      <c r="M64" s="30"/>
      <c r="N64" s="30"/>
      <c r="O64" s="30"/>
      <c r="P64" s="30"/>
      <c r="Q64" s="31"/>
      <c r="R64" s="43"/>
      <c r="S64" s="43"/>
      <c r="T64" s="43"/>
      <c r="U64" s="43"/>
      <c r="V64" s="25"/>
    </row>
    <row r="65" spans="1:28" x14ac:dyDescent="0.25">
      <c r="A65" s="399" t="s">
        <v>241</v>
      </c>
      <c r="B65" s="400"/>
      <c r="C65" s="400"/>
      <c r="D65" s="400"/>
      <c r="E65" s="396"/>
      <c r="F65" s="400"/>
      <c r="G65" s="24"/>
      <c r="H65" s="24"/>
      <c r="I65" s="24"/>
      <c r="J65" s="24"/>
      <c r="K65" s="24"/>
      <c r="L65" s="24"/>
      <c r="M65" s="24"/>
      <c r="N65" s="24"/>
      <c r="O65" s="24"/>
      <c r="P65" s="24"/>
      <c r="Q65" s="31"/>
      <c r="R65" s="43"/>
      <c r="S65" s="43"/>
      <c r="T65" s="43"/>
      <c r="U65" s="43"/>
      <c r="V65" s="25"/>
    </row>
    <row r="66" spans="1:28" s="28" customFormat="1" x14ac:dyDescent="0.25">
      <c r="A66" s="399"/>
      <c r="B66" s="101" t="s">
        <v>235</v>
      </c>
      <c r="C66" s="399"/>
      <c r="D66" s="399"/>
      <c r="E66" s="396"/>
      <c r="F66" s="399"/>
      <c r="G66" s="26"/>
      <c r="H66" s="26"/>
      <c r="I66" s="26"/>
      <c r="J66" s="26"/>
      <c r="K66" s="26"/>
      <c r="L66" s="26"/>
      <c r="M66" s="26"/>
      <c r="N66" s="26"/>
      <c r="O66" s="26"/>
      <c r="P66" s="26"/>
      <c r="Q66" s="55"/>
      <c r="R66" s="47"/>
      <c r="S66" s="47"/>
      <c r="T66" s="29"/>
      <c r="U66" s="29"/>
      <c r="W66" s="47"/>
      <c r="X66" s="47"/>
    </row>
    <row r="67" spans="1:28" s="28" customFormat="1" x14ac:dyDescent="0.25">
      <c r="A67" s="101"/>
      <c r="B67" s="101"/>
      <c r="C67" s="101"/>
      <c r="D67" s="101"/>
      <c r="E67" s="396"/>
      <c r="F67" s="396"/>
      <c r="G67" s="56"/>
      <c r="H67" s="56"/>
      <c r="I67" s="56"/>
      <c r="J67" s="56"/>
      <c r="K67" s="56"/>
      <c r="L67" s="56"/>
      <c r="M67" s="56"/>
      <c r="N67" s="56"/>
      <c r="O67" s="56"/>
      <c r="P67" s="56"/>
      <c r="Q67" s="57"/>
      <c r="R67" s="47"/>
      <c r="S67" s="47"/>
      <c r="T67" s="29"/>
      <c r="U67" s="27"/>
      <c r="V67" s="36"/>
      <c r="W67" s="47"/>
      <c r="X67" s="47"/>
    </row>
    <row r="68" spans="1:28" s="28" customFormat="1" x14ac:dyDescent="0.25">
      <c r="A68" s="399" t="s">
        <v>236</v>
      </c>
      <c r="B68" s="620"/>
      <c r="C68" s="620"/>
      <c r="D68" s="620"/>
      <c r="E68" s="621"/>
      <c r="F68" s="620"/>
      <c r="G68" s="32"/>
      <c r="H68" s="32"/>
      <c r="I68" s="32"/>
      <c r="J68" s="32"/>
      <c r="K68" s="32"/>
      <c r="L68" s="32"/>
      <c r="M68" s="32"/>
      <c r="N68" s="32"/>
      <c r="O68" s="32"/>
      <c r="P68" s="32"/>
      <c r="Q68" s="31"/>
      <c r="R68" s="47"/>
      <c r="S68" s="47"/>
      <c r="T68" s="47"/>
      <c r="U68" s="47"/>
      <c r="W68" s="47"/>
      <c r="X68" s="47"/>
    </row>
    <row r="69" spans="1:28" s="28" customFormat="1" x14ac:dyDescent="0.25">
      <c r="A69" s="619"/>
      <c r="B69" s="619" t="s">
        <v>233</v>
      </c>
      <c r="C69" s="620"/>
      <c r="D69" s="620"/>
      <c r="E69" s="621"/>
      <c r="F69" s="620"/>
      <c r="G69" s="32"/>
      <c r="H69" s="32"/>
      <c r="I69" s="32"/>
      <c r="J69" s="32"/>
      <c r="K69" s="32"/>
      <c r="L69" s="32"/>
      <c r="M69" s="32"/>
      <c r="N69" s="32"/>
      <c r="O69" s="32"/>
      <c r="P69" s="32"/>
      <c r="Q69" s="31"/>
      <c r="R69" s="47"/>
      <c r="S69" s="47"/>
      <c r="T69" s="47"/>
      <c r="U69" s="47"/>
      <c r="V69" s="58"/>
      <c r="W69" s="59"/>
      <c r="X69" s="59"/>
      <c r="Y69" s="58"/>
      <c r="Z69" s="58"/>
      <c r="AA69" s="58"/>
      <c r="AB69" s="58"/>
    </row>
    <row r="70" spans="1:28" x14ac:dyDescent="0.25">
      <c r="A70" s="401"/>
      <c r="B70" s="32"/>
      <c r="C70" s="32"/>
      <c r="D70" s="32"/>
      <c r="E70" s="450"/>
      <c r="F70" s="32"/>
      <c r="G70" s="32"/>
      <c r="H70" s="32"/>
      <c r="I70" s="32"/>
      <c r="J70" s="32"/>
      <c r="K70" s="32"/>
      <c r="L70" s="32"/>
      <c r="M70" s="32"/>
      <c r="N70" s="32"/>
      <c r="O70" s="32"/>
      <c r="P70" s="32"/>
      <c r="Q70" s="31"/>
    </row>
    <row r="71" spans="1:28" x14ac:dyDescent="0.25">
      <c r="A71" s="101" t="s">
        <v>237</v>
      </c>
      <c r="B71" s="32"/>
      <c r="C71" s="32"/>
      <c r="D71" s="32"/>
      <c r="E71" s="450"/>
      <c r="F71" s="32"/>
      <c r="G71" s="32"/>
      <c r="H71" s="32"/>
      <c r="I71" s="32"/>
      <c r="J71" s="32"/>
      <c r="K71" s="32"/>
      <c r="L71" s="32"/>
      <c r="M71" s="32"/>
      <c r="N71" s="32"/>
      <c r="O71" s="32"/>
      <c r="P71" s="32"/>
      <c r="Q71" s="31"/>
    </row>
    <row r="72" spans="1:28" s="28" customFormat="1" x14ac:dyDescent="0.25">
      <c r="A72" s="399"/>
      <c r="B72" s="101" t="s">
        <v>242</v>
      </c>
      <c r="C72" s="60"/>
      <c r="D72" s="60"/>
      <c r="E72" s="56"/>
      <c r="F72" s="39"/>
      <c r="G72" s="60"/>
      <c r="H72" s="60"/>
      <c r="I72" s="60"/>
      <c r="J72" s="39"/>
      <c r="K72" s="39"/>
      <c r="L72" s="39"/>
      <c r="M72" s="39"/>
      <c r="N72" s="39"/>
      <c r="O72" s="39"/>
      <c r="P72" s="39"/>
      <c r="Q72" s="61"/>
      <c r="R72" s="62"/>
      <c r="S72" s="62"/>
      <c r="T72" s="47"/>
      <c r="U72" s="47"/>
      <c r="W72" s="47"/>
      <c r="X72" s="47"/>
    </row>
    <row r="73" spans="1:28" s="28" customFormat="1" x14ac:dyDescent="0.25">
      <c r="A73" s="101"/>
      <c r="E73" s="48"/>
      <c r="F73" s="48"/>
      <c r="G73" s="49"/>
      <c r="H73" s="23"/>
      <c r="I73" s="23"/>
      <c r="J73" s="48"/>
      <c r="K73" s="48"/>
      <c r="L73" s="48"/>
      <c r="M73" s="48"/>
      <c r="N73" s="48"/>
      <c r="O73" s="48"/>
      <c r="P73" s="48"/>
      <c r="Q73" s="27"/>
      <c r="R73" s="47"/>
      <c r="S73" s="47"/>
      <c r="T73" s="47"/>
      <c r="U73" s="47"/>
      <c r="W73" s="47"/>
      <c r="X73" s="47"/>
    </row>
    <row r="74" spans="1:28" s="28" customFormat="1" x14ac:dyDescent="0.25">
      <c r="A74" s="619" t="s">
        <v>243</v>
      </c>
      <c r="E74" s="48"/>
      <c r="F74" s="48"/>
      <c r="G74" s="49"/>
      <c r="H74" s="23"/>
      <c r="I74" s="23"/>
      <c r="J74" s="48"/>
      <c r="K74" s="48"/>
      <c r="L74" s="48"/>
      <c r="M74" s="48"/>
      <c r="N74" s="48"/>
      <c r="O74" s="48"/>
      <c r="P74" s="48"/>
      <c r="Q74" s="27"/>
      <c r="R74" s="47"/>
      <c r="S74" s="47"/>
      <c r="T74" s="47"/>
      <c r="U74" s="47"/>
      <c r="W74" s="47"/>
      <c r="X74" s="47"/>
    </row>
    <row r="75" spans="1:28" s="28" customFormat="1" x14ac:dyDescent="0.25">
      <c r="B75" s="611" t="s">
        <v>234</v>
      </c>
      <c r="E75" s="48"/>
      <c r="F75" s="48"/>
      <c r="G75" s="48"/>
      <c r="H75" s="23"/>
      <c r="I75" s="23"/>
      <c r="J75" s="48"/>
      <c r="K75" s="48"/>
      <c r="L75" s="48"/>
      <c r="M75" s="48"/>
      <c r="N75" s="48"/>
      <c r="O75" s="48"/>
      <c r="P75" s="48"/>
      <c r="Q75" s="27"/>
      <c r="R75" s="47"/>
      <c r="S75" s="47"/>
      <c r="T75" s="47"/>
      <c r="U75" s="47"/>
      <c r="W75" s="47"/>
      <c r="X75" s="47"/>
    </row>
    <row r="76" spans="1:28" s="28" customFormat="1" x14ac:dyDescent="0.25">
      <c r="A76" s="26"/>
      <c r="B76" s="26"/>
      <c r="C76" s="26"/>
      <c r="D76" s="26"/>
      <c r="E76" s="56"/>
      <c r="F76" s="60"/>
      <c r="G76" s="23"/>
      <c r="H76" s="60"/>
      <c r="I76" s="60"/>
      <c r="J76" s="60"/>
      <c r="K76" s="60"/>
      <c r="L76" s="60"/>
      <c r="M76" s="60"/>
      <c r="N76" s="60"/>
      <c r="O76" s="60"/>
      <c r="P76" s="60"/>
      <c r="Q76" s="47"/>
      <c r="R76" s="47"/>
      <c r="S76" s="47"/>
      <c r="T76" s="47"/>
      <c r="U76" s="47"/>
      <c r="W76" s="47"/>
      <c r="X76" s="47"/>
    </row>
    <row r="77" spans="1:28" s="28" customFormat="1" x14ac:dyDescent="0.25">
      <c r="A77" s="23"/>
      <c r="B77" s="23"/>
      <c r="C77" s="23"/>
      <c r="D77" s="23"/>
      <c r="E77" s="56"/>
      <c r="F77" s="60"/>
      <c r="G77" s="23"/>
      <c r="H77" s="60"/>
      <c r="I77" s="60"/>
      <c r="J77" s="60"/>
      <c r="K77" s="60"/>
      <c r="L77" s="60"/>
      <c r="M77" s="60"/>
      <c r="N77" s="60"/>
      <c r="O77" s="60"/>
      <c r="P77" s="60"/>
      <c r="Q77" s="47"/>
      <c r="R77" s="47"/>
      <c r="S77" s="47"/>
      <c r="T77" s="47"/>
      <c r="U77" s="47"/>
      <c r="W77" s="47"/>
      <c r="X77" s="47"/>
    </row>
    <row r="78" spans="1:28" s="28" customFormat="1" x14ac:dyDescent="0.25">
      <c r="E78" s="56"/>
      <c r="H78" s="60"/>
      <c r="I78" s="60"/>
      <c r="Q78" s="47"/>
      <c r="R78" s="47"/>
      <c r="S78" s="47"/>
      <c r="T78" s="47"/>
      <c r="U78" s="47"/>
      <c r="W78" s="47"/>
      <c r="X78" s="47"/>
    </row>
    <row r="79" spans="1:28" s="68" customFormat="1" x14ac:dyDescent="0.25">
      <c r="A79" s="63"/>
      <c r="B79" s="63"/>
      <c r="C79" s="63"/>
      <c r="D79" s="63"/>
      <c r="E79" s="63"/>
      <c r="F79" s="64"/>
      <c r="G79" s="64"/>
      <c r="H79" s="64"/>
      <c r="I79" s="64"/>
      <c r="J79" s="64"/>
      <c r="K79" s="64"/>
      <c r="L79" s="64"/>
      <c r="M79" s="64"/>
      <c r="N79" s="64"/>
      <c r="O79" s="64"/>
      <c r="P79" s="64"/>
      <c r="Q79" s="65"/>
      <c r="R79" s="66"/>
      <c r="S79" s="66"/>
      <c r="T79" s="66"/>
      <c r="U79" s="67"/>
      <c r="W79" s="67"/>
      <c r="X79" s="67"/>
    </row>
    <row r="80" spans="1:28" s="28" customFormat="1" x14ac:dyDescent="0.25">
      <c r="A80" s="69"/>
      <c r="B80" s="69"/>
      <c r="C80" s="69"/>
      <c r="D80" s="69"/>
      <c r="E80" s="69"/>
      <c r="F80" s="70"/>
      <c r="G80" s="70"/>
      <c r="H80" s="70"/>
      <c r="I80" s="70"/>
      <c r="J80" s="70"/>
      <c r="K80" s="70"/>
      <c r="L80" s="70"/>
      <c r="M80" s="70"/>
      <c r="N80" s="70"/>
      <c r="O80" s="70"/>
      <c r="P80" s="70"/>
      <c r="Q80" s="71"/>
      <c r="R80" s="72"/>
      <c r="S80" s="72"/>
      <c r="T80" s="72"/>
      <c r="U80" s="47"/>
      <c r="W80" s="47"/>
      <c r="X80" s="47"/>
    </row>
    <row r="81" spans="1:24" s="28" customFormat="1" x14ac:dyDescent="0.25">
      <c r="A81" s="69"/>
      <c r="B81" s="69"/>
      <c r="C81" s="69"/>
      <c r="D81" s="69"/>
      <c r="E81" s="69"/>
      <c r="F81" s="70"/>
      <c r="G81" s="70"/>
      <c r="H81" s="70"/>
      <c r="I81" s="70"/>
      <c r="J81" s="70"/>
      <c r="K81" s="70"/>
      <c r="L81" s="70"/>
      <c r="M81" s="70"/>
      <c r="N81" s="70"/>
      <c r="O81" s="70"/>
      <c r="P81" s="70"/>
      <c r="Q81" s="71"/>
      <c r="R81" s="72"/>
      <c r="S81" s="72"/>
      <c r="T81" s="72"/>
      <c r="U81" s="47"/>
      <c r="W81" s="47"/>
      <c r="X81" s="47"/>
    </row>
    <row r="82" spans="1:24" s="28" customFormat="1" x14ac:dyDescent="0.25">
      <c r="A82" s="69"/>
      <c r="B82" s="69"/>
      <c r="C82" s="69"/>
      <c r="D82" s="69"/>
      <c r="E82" s="69"/>
      <c r="F82" s="70"/>
      <c r="G82" s="70"/>
      <c r="H82" s="70"/>
      <c r="I82" s="70"/>
      <c r="J82" s="70"/>
      <c r="K82" s="70"/>
      <c r="L82" s="70"/>
      <c r="M82" s="70"/>
      <c r="N82" s="70"/>
      <c r="O82" s="70"/>
      <c r="P82" s="70"/>
      <c r="Q82" s="71"/>
      <c r="R82" s="72"/>
      <c r="S82" s="72"/>
      <c r="T82" s="72"/>
      <c r="U82" s="47"/>
      <c r="W82" s="47"/>
      <c r="X82" s="47"/>
    </row>
    <row r="83" spans="1:24" s="28" customFormat="1" x14ac:dyDescent="0.25">
      <c r="A83" s="69"/>
      <c r="B83" s="69"/>
      <c r="C83" s="69"/>
      <c r="D83" s="69"/>
      <c r="E83" s="451"/>
      <c r="F83" s="41"/>
      <c r="G83" s="41"/>
      <c r="H83" s="41"/>
      <c r="I83" s="41"/>
      <c r="J83" s="41"/>
      <c r="K83" s="41"/>
      <c r="L83" s="41"/>
      <c r="M83" s="41"/>
      <c r="N83" s="41"/>
      <c r="O83" s="41"/>
      <c r="P83" s="41"/>
      <c r="Q83" s="71"/>
      <c r="R83" s="72"/>
      <c r="S83" s="72"/>
      <c r="T83" s="72"/>
      <c r="U83" s="47"/>
      <c r="W83" s="47"/>
      <c r="X83" s="47"/>
    </row>
    <row r="84" spans="1:24" s="28" customFormat="1" x14ac:dyDescent="0.25">
      <c r="A84" s="69"/>
      <c r="B84" s="69"/>
      <c r="C84" s="69"/>
      <c r="D84" s="69"/>
      <c r="E84" s="451"/>
      <c r="F84" s="41"/>
      <c r="G84" s="41"/>
      <c r="H84" s="41"/>
      <c r="I84" s="41"/>
      <c r="J84" s="41"/>
      <c r="K84" s="41"/>
      <c r="L84" s="41"/>
      <c r="M84" s="41"/>
      <c r="N84" s="41"/>
      <c r="O84" s="41"/>
      <c r="P84" s="41"/>
      <c r="Q84" s="47"/>
      <c r="R84" s="47"/>
      <c r="S84" s="47"/>
      <c r="T84" s="47"/>
      <c r="U84" s="47"/>
      <c r="W84" s="47"/>
      <c r="X84" s="47"/>
    </row>
    <row r="195" spans="1:2" x14ac:dyDescent="0.25">
      <c r="A195" s="429"/>
      <c r="B195" s="394"/>
    </row>
    <row r="196" spans="1:2" x14ac:dyDescent="0.25">
      <c r="A196" s="429"/>
      <c r="B196" s="394"/>
    </row>
    <row r="197" spans="1:2" x14ac:dyDescent="0.25">
      <c r="A197" s="429"/>
      <c r="B197" s="394"/>
    </row>
    <row r="198" spans="1:2" x14ac:dyDescent="0.25">
      <c r="A198" s="429"/>
      <c r="B198" s="394"/>
    </row>
    <row r="199" spans="1:2" x14ac:dyDescent="0.25">
      <c r="A199" s="430"/>
      <c r="B199" s="394"/>
    </row>
    <row r="200" spans="1:2" x14ac:dyDescent="0.25">
      <c r="A200" s="430"/>
      <c r="B200" s="394"/>
    </row>
    <row r="201" spans="1:2" x14ac:dyDescent="0.25">
      <c r="A201" s="429"/>
      <c r="B201" s="394"/>
    </row>
    <row r="202" spans="1:2" x14ac:dyDescent="0.25">
      <c r="A202" s="430"/>
      <c r="B202" s="394"/>
    </row>
    <row r="203" spans="1:2" x14ac:dyDescent="0.25">
      <c r="A203" s="430"/>
      <c r="B203" s="394"/>
    </row>
    <row r="204" spans="1:2" x14ac:dyDescent="0.25">
      <c r="A204" s="430"/>
      <c r="B204" s="394"/>
    </row>
    <row r="205" spans="1:2" x14ac:dyDescent="0.25">
      <c r="A205" s="430"/>
      <c r="B205" s="394"/>
    </row>
    <row r="206" spans="1:2" x14ac:dyDescent="0.25">
      <c r="A206" s="430"/>
      <c r="B206" s="394"/>
    </row>
    <row r="207" spans="1:2" x14ac:dyDescent="0.25">
      <c r="A207" s="429"/>
      <c r="B207" s="394"/>
    </row>
    <row r="208" spans="1:2" x14ac:dyDescent="0.25">
      <c r="A208" s="430"/>
      <c r="B208" s="394"/>
    </row>
    <row r="209" spans="1:2" x14ac:dyDescent="0.25">
      <c r="A209" s="430"/>
      <c r="B209" s="394"/>
    </row>
    <row r="210" spans="1:2" x14ac:dyDescent="0.25">
      <c r="A210" s="430"/>
      <c r="B210" s="394"/>
    </row>
    <row r="211" spans="1:2" x14ac:dyDescent="0.25">
      <c r="A211" s="429"/>
      <c r="B211" s="394"/>
    </row>
    <row r="212" spans="1:2" x14ac:dyDescent="0.25">
      <c r="A212" s="430"/>
      <c r="B212" s="394"/>
    </row>
    <row r="213" spans="1:2" x14ac:dyDescent="0.25">
      <c r="A213" s="429"/>
      <c r="B213" s="394"/>
    </row>
    <row r="214" spans="1:2" x14ac:dyDescent="0.25">
      <c r="A214" s="430"/>
      <c r="B214" s="394"/>
    </row>
    <row r="215" spans="1:2" x14ac:dyDescent="0.25">
      <c r="A215" s="429"/>
      <c r="B215" s="394"/>
    </row>
    <row r="216" spans="1:2" x14ac:dyDescent="0.25">
      <c r="A216" s="429"/>
      <c r="B216" s="394"/>
    </row>
    <row r="217" spans="1:2" x14ac:dyDescent="0.25">
      <c r="A217" s="430"/>
      <c r="B217" s="394"/>
    </row>
    <row r="218" spans="1:2" x14ac:dyDescent="0.25">
      <c r="A218" s="430"/>
      <c r="B218" s="394"/>
    </row>
    <row r="219" spans="1:2" x14ac:dyDescent="0.25">
      <c r="A219" s="430"/>
      <c r="B219" s="394"/>
    </row>
    <row r="220" spans="1:2" x14ac:dyDescent="0.25">
      <c r="A220" s="430"/>
      <c r="B220" s="394"/>
    </row>
    <row r="221" spans="1:2" x14ac:dyDescent="0.25">
      <c r="A221" s="429"/>
      <c r="B221" s="394"/>
    </row>
    <row r="222" spans="1:2" x14ac:dyDescent="0.25">
      <c r="A222" s="430"/>
      <c r="B222" s="394"/>
    </row>
    <row r="223" spans="1:2" x14ac:dyDescent="0.25">
      <c r="A223" s="430"/>
      <c r="B223" s="394"/>
    </row>
    <row r="224" spans="1:2" x14ac:dyDescent="0.25">
      <c r="A224" s="430"/>
      <c r="B224" s="394"/>
    </row>
    <row r="225" spans="1:2" x14ac:dyDescent="0.25">
      <c r="A225" s="430"/>
      <c r="B225" s="394"/>
    </row>
    <row r="226" spans="1:2" x14ac:dyDescent="0.25">
      <c r="A226" s="430"/>
      <c r="B226" s="394"/>
    </row>
    <row r="227" spans="1:2" x14ac:dyDescent="0.25">
      <c r="A227" s="430"/>
      <c r="B227" s="394"/>
    </row>
    <row r="228" spans="1:2" x14ac:dyDescent="0.25">
      <c r="A228" s="429"/>
      <c r="B228" s="394"/>
    </row>
    <row r="229" spans="1:2" x14ac:dyDescent="0.25">
      <c r="A229" s="430"/>
      <c r="B229" s="394"/>
    </row>
    <row r="230" spans="1:2" x14ac:dyDescent="0.25">
      <c r="A230" s="430"/>
      <c r="B230" s="394"/>
    </row>
    <row r="231" spans="1:2" x14ac:dyDescent="0.25">
      <c r="A231" s="429"/>
      <c r="B231" s="394"/>
    </row>
    <row r="232" spans="1:2" x14ac:dyDescent="0.25">
      <c r="A232" s="429"/>
      <c r="B232" s="394"/>
    </row>
    <row r="233" spans="1:2" x14ac:dyDescent="0.25">
      <c r="A233" s="430"/>
      <c r="B233" s="394"/>
    </row>
    <row r="234" spans="1:2" x14ac:dyDescent="0.25">
      <c r="A234" s="430"/>
      <c r="B234" s="394"/>
    </row>
    <row r="235" spans="1:2" x14ac:dyDescent="0.25">
      <c r="A235" s="430"/>
      <c r="B235" s="394"/>
    </row>
    <row r="236" spans="1:2" x14ac:dyDescent="0.25">
      <c r="A236" s="430"/>
      <c r="B236" s="394"/>
    </row>
    <row r="237" spans="1:2" x14ac:dyDescent="0.25">
      <c r="A237" s="430"/>
      <c r="B237" s="394"/>
    </row>
    <row r="238" spans="1:2" x14ac:dyDescent="0.25">
      <c r="A238" s="430"/>
    </row>
    <row r="239" spans="1:2" x14ac:dyDescent="0.25">
      <c r="A239" s="430"/>
    </row>
    <row r="240" spans="1:2" x14ac:dyDescent="0.25">
      <c r="A240" s="429"/>
    </row>
    <row r="241" spans="1:1" x14ac:dyDescent="0.25">
      <c r="A241" s="429"/>
    </row>
    <row r="242" spans="1:1" x14ac:dyDescent="0.25">
      <c r="A242" s="429"/>
    </row>
    <row r="243" spans="1:1" x14ac:dyDescent="0.25">
      <c r="A243" s="430"/>
    </row>
    <row r="244" spans="1:1" x14ac:dyDescent="0.25">
      <c r="A244" s="429"/>
    </row>
    <row r="245" spans="1:1" x14ac:dyDescent="0.25">
      <c r="A245" s="430"/>
    </row>
    <row r="246" spans="1:1" x14ac:dyDescent="0.25">
      <c r="A246" s="429"/>
    </row>
    <row r="247" spans="1:1" x14ac:dyDescent="0.25">
      <c r="A247" s="430"/>
    </row>
    <row r="248" spans="1:1" x14ac:dyDescent="0.25">
      <c r="A248" s="429"/>
    </row>
    <row r="249" spans="1:1" x14ac:dyDescent="0.25">
      <c r="A249" s="429"/>
    </row>
    <row r="250" spans="1:1" x14ac:dyDescent="0.25">
      <c r="A250" s="429"/>
    </row>
    <row r="251" spans="1:1" x14ac:dyDescent="0.25">
      <c r="A251" s="429"/>
    </row>
    <row r="252" spans="1:1" x14ac:dyDescent="0.25">
      <c r="A252" s="430"/>
    </row>
    <row r="253" spans="1:1" x14ac:dyDescent="0.25">
      <c r="A253" s="430"/>
    </row>
    <row r="254" spans="1:1" x14ac:dyDescent="0.25">
      <c r="A254" s="430"/>
    </row>
    <row r="255" spans="1:1" x14ac:dyDescent="0.25">
      <c r="A255" s="429"/>
    </row>
    <row r="256" spans="1:1" x14ac:dyDescent="0.25">
      <c r="A256" s="429"/>
    </row>
    <row r="257" spans="1:1" x14ac:dyDescent="0.25">
      <c r="A257" s="430"/>
    </row>
    <row r="258" spans="1:1" x14ac:dyDescent="0.25">
      <c r="A258" s="429"/>
    </row>
    <row r="259" spans="1:1" x14ac:dyDescent="0.25">
      <c r="A259" s="429"/>
    </row>
    <row r="260" spans="1:1" x14ac:dyDescent="0.25">
      <c r="A260" s="430"/>
    </row>
    <row r="261" spans="1:1" x14ac:dyDescent="0.25">
      <c r="A261" s="430"/>
    </row>
    <row r="262" spans="1:1" x14ac:dyDescent="0.25">
      <c r="A262" s="430"/>
    </row>
    <row r="263" spans="1:1" x14ac:dyDescent="0.25">
      <c r="A263" s="430"/>
    </row>
    <row r="264" spans="1:1" x14ac:dyDescent="0.25">
      <c r="A264" s="429"/>
    </row>
    <row r="265" spans="1:1" x14ac:dyDescent="0.25">
      <c r="A265" s="429"/>
    </row>
    <row r="266" spans="1:1" x14ac:dyDescent="0.25">
      <c r="A266" s="430"/>
    </row>
    <row r="267" spans="1:1" x14ac:dyDescent="0.25">
      <c r="A267" s="429"/>
    </row>
    <row r="268" spans="1:1" x14ac:dyDescent="0.25">
      <c r="A268" s="430"/>
    </row>
    <row r="269" spans="1:1" x14ac:dyDescent="0.25">
      <c r="A269" s="430"/>
    </row>
    <row r="270" spans="1:1" x14ac:dyDescent="0.25">
      <c r="A270" s="430"/>
    </row>
    <row r="271" spans="1:1" x14ac:dyDescent="0.25">
      <c r="A271" s="430"/>
    </row>
    <row r="272" spans="1:1" x14ac:dyDescent="0.25">
      <c r="A272" s="430"/>
    </row>
    <row r="273" spans="1:1" x14ac:dyDescent="0.25">
      <c r="A273" s="430"/>
    </row>
    <row r="274" spans="1:1" x14ac:dyDescent="0.25">
      <c r="A274" s="430"/>
    </row>
    <row r="275" spans="1:1" x14ac:dyDescent="0.25">
      <c r="A275" s="430"/>
    </row>
    <row r="276" spans="1:1" x14ac:dyDescent="0.25">
      <c r="A276" s="430"/>
    </row>
    <row r="277" spans="1:1" x14ac:dyDescent="0.25">
      <c r="A277" s="430"/>
    </row>
    <row r="278" spans="1:1" x14ac:dyDescent="0.25">
      <c r="A278" s="430"/>
    </row>
    <row r="279" spans="1:1" x14ac:dyDescent="0.25">
      <c r="A279" s="429"/>
    </row>
    <row r="280" spans="1:1" x14ac:dyDescent="0.25">
      <c r="A280" s="430"/>
    </row>
    <row r="281" spans="1:1" x14ac:dyDescent="0.25">
      <c r="A281" s="430"/>
    </row>
    <row r="282" spans="1:1" x14ac:dyDescent="0.25">
      <c r="A282" s="430"/>
    </row>
    <row r="283" spans="1:1" x14ac:dyDescent="0.25">
      <c r="A283" s="429"/>
    </row>
    <row r="284" spans="1:1" x14ac:dyDescent="0.25">
      <c r="A284" s="430"/>
    </row>
    <row r="285" spans="1:1" x14ac:dyDescent="0.25">
      <c r="A285" s="430"/>
    </row>
    <row r="286" spans="1:1" x14ac:dyDescent="0.25">
      <c r="A286" s="429"/>
    </row>
    <row r="287" spans="1:1" x14ac:dyDescent="0.25">
      <c r="A287" s="430"/>
    </row>
    <row r="288" spans="1:1" x14ac:dyDescent="0.25">
      <c r="A288" s="430"/>
    </row>
    <row r="289" spans="1:1" x14ac:dyDescent="0.25">
      <c r="A289" s="430"/>
    </row>
    <row r="290" spans="1:1" x14ac:dyDescent="0.25">
      <c r="A290" s="430"/>
    </row>
    <row r="291" spans="1:1" x14ac:dyDescent="0.25">
      <c r="A291" s="429"/>
    </row>
    <row r="292" spans="1:1" x14ac:dyDescent="0.25">
      <c r="A292" s="430"/>
    </row>
    <row r="293" spans="1:1" x14ac:dyDescent="0.25">
      <c r="A293" s="430"/>
    </row>
    <row r="294" spans="1:1" x14ac:dyDescent="0.25">
      <c r="A294" s="430"/>
    </row>
    <row r="295" spans="1:1" x14ac:dyDescent="0.25">
      <c r="A295" s="430"/>
    </row>
    <row r="296" spans="1:1" x14ac:dyDescent="0.25">
      <c r="A296" s="430"/>
    </row>
    <row r="297" spans="1:1" x14ac:dyDescent="0.25">
      <c r="A297" s="430"/>
    </row>
    <row r="298" spans="1:1" x14ac:dyDescent="0.25">
      <c r="A298" s="430"/>
    </row>
    <row r="299" spans="1:1" x14ac:dyDescent="0.25">
      <c r="A299" s="430"/>
    </row>
    <row r="300" spans="1:1" x14ac:dyDescent="0.25">
      <c r="A300" s="430"/>
    </row>
    <row r="301" spans="1:1" x14ac:dyDescent="0.25">
      <c r="A301" s="430"/>
    </row>
    <row r="302" spans="1:1" x14ac:dyDescent="0.25">
      <c r="A302" s="430"/>
    </row>
    <row r="303" spans="1:1" x14ac:dyDescent="0.25">
      <c r="A303" s="430"/>
    </row>
    <row r="304" spans="1:1" x14ac:dyDescent="0.25">
      <c r="A304" s="430"/>
    </row>
    <row r="305" spans="1:1" x14ac:dyDescent="0.25">
      <c r="A305" s="430"/>
    </row>
    <row r="306" spans="1:1" x14ac:dyDescent="0.25">
      <c r="A306" s="429"/>
    </row>
    <row r="307" spans="1:1" x14ac:dyDescent="0.25">
      <c r="A307" s="429"/>
    </row>
    <row r="308" spans="1:1" x14ac:dyDescent="0.25">
      <c r="A308" s="430"/>
    </row>
    <row r="309" spans="1:1" x14ac:dyDescent="0.25">
      <c r="A309" s="430"/>
    </row>
    <row r="310" spans="1:1" x14ac:dyDescent="0.25">
      <c r="A310" s="430"/>
    </row>
    <row r="311" spans="1:1" x14ac:dyDescent="0.25">
      <c r="A311" s="430"/>
    </row>
    <row r="312" spans="1:1" x14ac:dyDescent="0.25">
      <c r="A312" s="430"/>
    </row>
    <row r="313" spans="1:1" x14ac:dyDescent="0.25">
      <c r="A313" s="429"/>
    </row>
    <row r="314" spans="1:1" x14ac:dyDescent="0.25">
      <c r="A314" s="430"/>
    </row>
    <row r="315" spans="1:1" x14ac:dyDescent="0.25">
      <c r="A315" s="430"/>
    </row>
    <row r="316" spans="1:1" x14ac:dyDescent="0.25">
      <c r="A316" s="429"/>
    </row>
    <row r="317" spans="1:1" x14ac:dyDescent="0.25">
      <c r="A317" s="430"/>
    </row>
    <row r="318" spans="1:1" x14ac:dyDescent="0.25">
      <c r="A318" s="430"/>
    </row>
    <row r="319" spans="1:1" x14ac:dyDescent="0.25">
      <c r="A319" s="430"/>
    </row>
    <row r="320" spans="1:1" x14ac:dyDescent="0.25">
      <c r="A320" s="430"/>
    </row>
    <row r="321" spans="1:1" x14ac:dyDescent="0.25">
      <c r="A321" s="430"/>
    </row>
    <row r="322" spans="1:1" x14ac:dyDescent="0.25">
      <c r="A322" s="430"/>
    </row>
    <row r="323" spans="1:1" x14ac:dyDescent="0.25">
      <c r="A323" s="430"/>
    </row>
    <row r="324" spans="1:1" x14ac:dyDescent="0.25">
      <c r="A324" s="430"/>
    </row>
    <row r="325" spans="1:1" x14ac:dyDescent="0.25">
      <c r="A325" s="430"/>
    </row>
    <row r="326" spans="1:1" x14ac:dyDescent="0.25">
      <c r="A326" s="430"/>
    </row>
    <row r="327" spans="1:1" x14ac:dyDescent="0.25">
      <c r="A327" s="430"/>
    </row>
    <row r="328" spans="1:1" x14ac:dyDescent="0.25">
      <c r="A328" s="430"/>
    </row>
    <row r="329" spans="1:1" x14ac:dyDescent="0.25">
      <c r="A329" s="430"/>
    </row>
    <row r="330" spans="1:1" x14ac:dyDescent="0.25">
      <c r="A330" s="430"/>
    </row>
    <row r="331" spans="1:1" x14ac:dyDescent="0.25">
      <c r="A331" s="430"/>
    </row>
    <row r="332" spans="1:1" x14ac:dyDescent="0.25">
      <c r="A332" s="430"/>
    </row>
    <row r="333" spans="1:1" x14ac:dyDescent="0.25">
      <c r="A333" s="430"/>
    </row>
    <row r="334" spans="1:1" x14ac:dyDescent="0.25">
      <c r="A334" s="430"/>
    </row>
    <row r="335" spans="1:1" x14ac:dyDescent="0.25">
      <c r="A335" s="430"/>
    </row>
    <row r="336" spans="1:1" x14ac:dyDescent="0.25">
      <c r="A336" s="430"/>
    </row>
    <row r="337" spans="1:1" x14ac:dyDescent="0.25">
      <c r="A337" s="430"/>
    </row>
    <row r="338" spans="1:1" x14ac:dyDescent="0.25">
      <c r="A338" s="429"/>
    </row>
    <row r="339" spans="1:1" x14ac:dyDescent="0.25">
      <c r="A339" s="430"/>
    </row>
    <row r="340" spans="1:1" x14ac:dyDescent="0.25">
      <c r="A340" s="430"/>
    </row>
    <row r="341" spans="1:1" x14ac:dyDescent="0.25">
      <c r="A341" s="430"/>
    </row>
    <row r="342" spans="1:1" x14ac:dyDescent="0.25">
      <c r="A342" s="430"/>
    </row>
    <row r="343" spans="1:1" x14ac:dyDescent="0.25">
      <c r="A343" s="430"/>
    </row>
    <row r="344" spans="1:1" x14ac:dyDescent="0.25">
      <c r="A344" s="429"/>
    </row>
    <row r="345" spans="1:1" x14ac:dyDescent="0.25">
      <c r="A345" s="430"/>
    </row>
    <row r="346" spans="1:1" x14ac:dyDescent="0.25">
      <c r="A346" s="430"/>
    </row>
    <row r="347" spans="1:1" x14ac:dyDescent="0.25">
      <c r="A347" s="430"/>
    </row>
    <row r="348" spans="1:1" x14ac:dyDescent="0.25">
      <c r="A348" s="429"/>
    </row>
    <row r="349" spans="1:1" x14ac:dyDescent="0.25">
      <c r="A349" s="430"/>
    </row>
    <row r="350" spans="1:1" x14ac:dyDescent="0.25">
      <c r="A350" s="430"/>
    </row>
    <row r="351" spans="1:1" x14ac:dyDescent="0.25">
      <c r="A351" s="430"/>
    </row>
    <row r="352" spans="1:1" x14ac:dyDescent="0.25">
      <c r="A352" s="430"/>
    </row>
    <row r="353" spans="1:1" x14ac:dyDescent="0.25">
      <c r="A353" s="430"/>
    </row>
    <row r="354" spans="1:1" x14ac:dyDescent="0.25">
      <c r="A354" s="429"/>
    </row>
    <row r="355" spans="1:1" x14ac:dyDescent="0.25">
      <c r="A355" s="430"/>
    </row>
    <row r="356" spans="1:1" x14ac:dyDescent="0.25">
      <c r="A356" s="430"/>
    </row>
    <row r="357" spans="1:1" x14ac:dyDescent="0.25">
      <c r="A357" s="429"/>
    </row>
    <row r="358" spans="1:1" x14ac:dyDescent="0.25">
      <c r="A358" s="430"/>
    </row>
    <row r="359" spans="1:1" x14ac:dyDescent="0.25">
      <c r="A359" s="430"/>
    </row>
    <row r="360" spans="1:1" x14ac:dyDescent="0.25">
      <c r="A360" s="430"/>
    </row>
    <row r="361" spans="1:1" x14ac:dyDescent="0.25">
      <c r="A361" s="430"/>
    </row>
    <row r="362" spans="1:1" x14ac:dyDescent="0.25">
      <c r="A362" s="430"/>
    </row>
    <row r="363" spans="1:1" x14ac:dyDescent="0.25">
      <c r="A363" s="429"/>
    </row>
    <row r="364" spans="1:1" x14ac:dyDescent="0.25">
      <c r="A364" s="430"/>
    </row>
    <row r="365" spans="1:1" x14ac:dyDescent="0.25">
      <c r="A365" s="430"/>
    </row>
    <row r="366" spans="1:1" x14ac:dyDescent="0.25">
      <c r="A366" s="430"/>
    </row>
    <row r="367" spans="1:1" x14ac:dyDescent="0.25">
      <c r="A367" s="430"/>
    </row>
    <row r="368" spans="1:1" x14ac:dyDescent="0.25">
      <c r="A368" s="430"/>
    </row>
    <row r="369" spans="1:1" x14ac:dyDescent="0.25">
      <c r="A369" s="430"/>
    </row>
    <row r="370" spans="1:1" x14ac:dyDescent="0.25">
      <c r="A370" s="430"/>
    </row>
    <row r="371" spans="1:1" x14ac:dyDescent="0.25">
      <c r="A371" s="430"/>
    </row>
    <row r="372" spans="1:1" x14ac:dyDescent="0.25">
      <c r="A372" s="430"/>
    </row>
    <row r="373" spans="1:1" x14ac:dyDescent="0.25">
      <c r="A373" s="430"/>
    </row>
    <row r="374" spans="1:1" x14ac:dyDescent="0.25">
      <c r="A374" s="429"/>
    </row>
    <row r="375" spans="1:1" x14ac:dyDescent="0.25">
      <c r="A375" s="430"/>
    </row>
    <row r="376" spans="1:1" x14ac:dyDescent="0.25">
      <c r="A376" s="430"/>
    </row>
    <row r="377" spans="1:1" x14ac:dyDescent="0.25">
      <c r="A377" s="429"/>
    </row>
    <row r="378" spans="1:1" x14ac:dyDescent="0.25">
      <c r="A378" s="430"/>
    </row>
    <row r="379" spans="1:1" x14ac:dyDescent="0.25">
      <c r="A379" s="429"/>
    </row>
    <row r="380" spans="1:1" x14ac:dyDescent="0.25">
      <c r="A380" s="430"/>
    </row>
    <row r="381" spans="1:1" x14ac:dyDescent="0.25">
      <c r="A381" s="430"/>
    </row>
    <row r="382" spans="1:1" x14ac:dyDescent="0.25">
      <c r="A382" s="430"/>
    </row>
    <row r="383" spans="1:1" x14ac:dyDescent="0.25">
      <c r="A383" s="429"/>
    </row>
    <row r="384" spans="1:1" x14ac:dyDescent="0.25">
      <c r="A384" s="430"/>
    </row>
    <row r="385" spans="1:1" x14ac:dyDescent="0.25">
      <c r="A385" s="430"/>
    </row>
    <row r="386" spans="1:1" x14ac:dyDescent="0.25">
      <c r="A386" s="430"/>
    </row>
    <row r="387" spans="1:1" x14ac:dyDescent="0.25">
      <c r="A387" s="429"/>
    </row>
    <row r="388" spans="1:1" x14ac:dyDescent="0.25">
      <c r="A388" s="430"/>
    </row>
    <row r="389" spans="1:1" x14ac:dyDescent="0.25">
      <c r="A389" s="430"/>
    </row>
    <row r="390" spans="1:1" x14ac:dyDescent="0.25">
      <c r="A390" s="430"/>
    </row>
    <row r="391" spans="1:1" x14ac:dyDescent="0.25">
      <c r="A391" s="430"/>
    </row>
    <row r="392" spans="1:1" x14ac:dyDescent="0.25">
      <c r="A392" s="430"/>
    </row>
    <row r="393" spans="1:1" x14ac:dyDescent="0.25">
      <c r="A393" s="430"/>
    </row>
    <row r="394" spans="1:1" x14ac:dyDescent="0.25">
      <c r="A394" s="430"/>
    </row>
    <row r="395" spans="1:1" x14ac:dyDescent="0.25">
      <c r="A395" s="430"/>
    </row>
    <row r="396" spans="1:1" x14ac:dyDescent="0.25">
      <c r="A396" s="430"/>
    </row>
    <row r="397" spans="1:1" x14ac:dyDescent="0.25">
      <c r="A397" s="430"/>
    </row>
    <row r="398" spans="1:1" x14ac:dyDescent="0.25">
      <c r="A398" s="429"/>
    </row>
    <row r="399" spans="1:1" x14ac:dyDescent="0.25">
      <c r="A399" s="429"/>
    </row>
    <row r="400" spans="1:1" x14ac:dyDescent="0.25">
      <c r="A400" s="430"/>
    </row>
    <row r="401" spans="1:1" x14ac:dyDescent="0.25">
      <c r="A401" s="430"/>
    </row>
    <row r="402" spans="1:1" x14ac:dyDescent="0.25">
      <c r="A402" s="430"/>
    </row>
    <row r="403" spans="1:1" x14ac:dyDescent="0.25">
      <c r="A403" s="430"/>
    </row>
    <row r="404" spans="1:1" x14ac:dyDescent="0.25">
      <c r="A404" s="430"/>
    </row>
    <row r="405" spans="1:1" x14ac:dyDescent="0.25">
      <c r="A405" s="429"/>
    </row>
    <row r="406" spans="1:1" x14ac:dyDescent="0.25">
      <c r="A406" s="430"/>
    </row>
    <row r="407" spans="1:1" x14ac:dyDescent="0.25">
      <c r="A407" s="430"/>
    </row>
    <row r="408" spans="1:1" x14ac:dyDescent="0.25">
      <c r="A408" s="430"/>
    </row>
    <row r="409" spans="1:1" x14ac:dyDescent="0.25">
      <c r="A409" s="430"/>
    </row>
    <row r="410" spans="1:1" x14ac:dyDescent="0.25">
      <c r="A410" s="430"/>
    </row>
    <row r="411" spans="1:1" x14ac:dyDescent="0.25">
      <c r="A411" s="430"/>
    </row>
    <row r="412" spans="1:1" x14ac:dyDescent="0.25">
      <c r="A412" s="430"/>
    </row>
    <row r="413" spans="1:1" x14ac:dyDescent="0.25">
      <c r="A413" s="430"/>
    </row>
    <row r="414" spans="1:1" x14ac:dyDescent="0.25">
      <c r="A414" s="429"/>
    </row>
    <row r="415" spans="1:1" x14ac:dyDescent="0.25">
      <c r="A415" s="430"/>
    </row>
    <row r="416" spans="1:1" x14ac:dyDescent="0.25">
      <c r="A416" s="430"/>
    </row>
    <row r="417" spans="1:1" x14ac:dyDescent="0.25">
      <c r="A417" s="430"/>
    </row>
    <row r="418" spans="1:1" x14ac:dyDescent="0.25">
      <c r="A418" s="430"/>
    </row>
    <row r="419" spans="1:1" x14ac:dyDescent="0.25">
      <c r="A419" s="430"/>
    </row>
    <row r="420" spans="1:1" x14ac:dyDescent="0.25">
      <c r="A420" s="430"/>
    </row>
    <row r="421" spans="1:1" x14ac:dyDescent="0.25">
      <c r="A421" s="430"/>
    </row>
    <row r="422" spans="1:1" x14ac:dyDescent="0.25">
      <c r="A422" s="430"/>
    </row>
    <row r="423" spans="1:1" x14ac:dyDescent="0.25">
      <c r="A423" s="430"/>
    </row>
    <row r="424" spans="1:1" x14ac:dyDescent="0.25">
      <c r="A424" s="430"/>
    </row>
    <row r="425" spans="1:1" x14ac:dyDescent="0.25">
      <c r="A425" s="430"/>
    </row>
    <row r="426" spans="1:1" x14ac:dyDescent="0.25">
      <c r="A426" s="429"/>
    </row>
    <row r="427" spans="1:1" x14ac:dyDescent="0.25">
      <c r="A427" s="430"/>
    </row>
    <row r="428" spans="1:1" x14ac:dyDescent="0.25">
      <c r="A428" s="430"/>
    </row>
    <row r="429" spans="1:1" x14ac:dyDescent="0.25">
      <c r="A429" s="430"/>
    </row>
    <row r="430" spans="1:1" x14ac:dyDescent="0.25">
      <c r="A430" s="429"/>
    </row>
    <row r="431" spans="1:1" x14ac:dyDescent="0.25">
      <c r="A431" s="430"/>
    </row>
    <row r="432" spans="1:1" x14ac:dyDescent="0.25">
      <c r="A432" s="430"/>
    </row>
    <row r="433" spans="1:1" x14ac:dyDescent="0.25">
      <c r="A433" s="429"/>
    </row>
    <row r="434" spans="1:1" x14ac:dyDescent="0.25">
      <c r="A434" s="430"/>
    </row>
    <row r="435" spans="1:1" x14ac:dyDescent="0.25">
      <c r="A435" s="430"/>
    </row>
    <row r="436" spans="1:1" x14ac:dyDescent="0.25">
      <c r="A436" s="429"/>
    </row>
    <row r="437" spans="1:1" x14ac:dyDescent="0.25">
      <c r="A437" s="430"/>
    </row>
    <row r="438" spans="1:1" x14ac:dyDescent="0.25">
      <c r="A438" s="430"/>
    </row>
  </sheetData>
  <sheetProtection password="8E70" sheet="1" objects="1" scenarios="1" formatCells="0" formatColumns="0" formatRows="0" insertRows="0"/>
  <dataConsolidate/>
  <mergeCells count="34">
    <mergeCell ref="A19:E19"/>
    <mergeCell ref="F19:L19"/>
    <mergeCell ref="A20:E20"/>
    <mergeCell ref="F20:H20"/>
    <mergeCell ref="A16:E16"/>
    <mergeCell ref="F16:H16"/>
    <mergeCell ref="A17:E17"/>
    <mergeCell ref="F17:H17"/>
    <mergeCell ref="A18:E18"/>
    <mergeCell ref="F18:H18"/>
    <mergeCell ref="A13:E13"/>
    <mergeCell ref="F13:H13"/>
    <mergeCell ref="A14:E14"/>
    <mergeCell ref="F14:H14"/>
    <mergeCell ref="A15:E15"/>
    <mergeCell ref="F15:H15"/>
    <mergeCell ref="A8:C8"/>
    <mergeCell ref="D8:J8"/>
    <mergeCell ref="A11:E11"/>
    <mergeCell ref="F11:H11"/>
    <mergeCell ref="A12:E12"/>
    <mergeCell ref="F12:H12"/>
    <mergeCell ref="A5:C5"/>
    <mergeCell ref="D5:J5"/>
    <mergeCell ref="A6:C6"/>
    <mergeCell ref="D6:J6"/>
    <mergeCell ref="A7:C7"/>
    <mergeCell ref="D7:J7"/>
    <mergeCell ref="A2:C2"/>
    <mergeCell ref="D2:J2"/>
    <mergeCell ref="A3:C3"/>
    <mergeCell ref="D3:J3"/>
    <mergeCell ref="A4:C4"/>
    <mergeCell ref="D4:J4"/>
  </mergeCells>
  <dataValidations count="7">
    <dataValidation type="list" allowBlank="1" showInputMessage="1" showErrorMessage="1" errorTitle="SELECT FROM LIST" sqref="K25:L62">
      <formula1>"YES,NO"</formula1>
    </dataValidation>
    <dataValidation type="list" allowBlank="1" showInputMessage="1" showErrorMessage="1" sqref="F18:H18">
      <formula1>"YES,NO"</formula1>
    </dataValidation>
    <dataValidation allowBlank="1" showInputMessage="1" showErrorMessage="1" promptTitle="Stormwater BMP Type" prompt="BMPs should be slected from the Highway Runoff Manual M31-16. If experimental BMPs are being evaluated, or Ecology approved BMPs not in the HRM are being used, contact WSDOT HQ Stormwater &amp; Watersheds Program to inform of this evaluation/use._x000a_" sqref="P11"/>
    <dataValidation type="custom" allowBlank="1" showInputMessage="1" showErrorMessage="1" sqref="H66">
      <formula1>"="</formula1>
    </dataValidation>
    <dataValidation type="list" allowBlank="1" showInputMessage="1" showErrorMessage="1" errorTitle="SELECT FROM LIST" sqref="J25:J62">
      <formula1>"Existing to be Modified,New"</formula1>
    </dataValidation>
    <dataValidation type="list" allowBlank="1" showInputMessage="1" showErrorMessage="1" errorTitle="SELECT FROM DROP DOWN LIST" promptTitle="SELECT STATE ROUTE" sqref="A25:A62">
      <formula1>STATEROUTES</formula1>
    </dataValidation>
    <dataValidation type="list" allowBlank="1" showInputMessage="1" showErrorMessage="1" errorTitle="STORMWATER BMP TYPE" error="SELECT BMP TYPE FROM DROP DOWN MENU" promptTitle="Stormwater BMP Type" prompt="SELECT THE STORMWATER BMP TYPE; FOR CATEGORY 1 BMPS, ADDITIONAL APPROVAL FROM THE REGION HYDRAULICS OFFICE AND LOCAL AREA MAINTENANCE SUPERINTENDANT IS NEEDED" sqref="I25:I62">
      <formula1>STORMWATERBMPS</formula1>
    </dataValidation>
  </dataValidations>
  <printOptions horizontalCentered="1" verticalCentered="1"/>
  <pageMargins left="0.2" right="0.2" top="0.25" bottom="0.21" header="0.5" footer="0.18"/>
  <pageSetup paperSize="3" scale="66" orientation="landscape" r:id="rId1"/>
  <headerFooter alignWithMargins="0">
    <oddFooter>&amp;L&amp;F&amp;R&amp;D   &amp;T   Version 5.0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Instructions</vt:lpstr>
      <vt:lpstr>Step1 through Step 4</vt:lpstr>
      <vt:lpstr>List Sheet (do not delete)</vt:lpstr>
      <vt:lpstr>Step 5 and 6</vt:lpstr>
      <vt:lpstr>Step 7 RT</vt:lpstr>
      <vt:lpstr>Step 8 FC</vt:lpstr>
      <vt:lpstr>Level of Retrofit</vt:lpstr>
      <vt:lpstr>Offsite_In-kind_Mitigation</vt:lpstr>
      <vt:lpstr>BMPs_New_or_Modified</vt:lpstr>
      <vt:lpstr>BMPs_Removed_or_Modified</vt:lpstr>
      <vt:lpstr>Drainage Structures Summary</vt:lpstr>
      <vt:lpstr>LISTS_HIDDEN</vt:lpstr>
      <vt:lpstr>INPUT1</vt:lpstr>
      <vt:lpstr>BMPs_New_or_Modified!Print_Area</vt:lpstr>
      <vt:lpstr>BMPs_Removed_or_Modified!Print_Area</vt:lpstr>
      <vt:lpstr>'Drainage Structures Summary'!Print_Area</vt:lpstr>
      <vt:lpstr>'Level of Retrofit'!Print_Area</vt:lpstr>
      <vt:lpstr>'Offsite_In-kind_Mitigation'!Print_Area</vt:lpstr>
      <vt:lpstr>'Step 5 and 6'!Print_Area</vt:lpstr>
      <vt:lpstr>'Step 7 RT'!Print_Area</vt:lpstr>
      <vt:lpstr>'Step 8 FC'!Print_Area</vt:lpstr>
      <vt:lpstr>'Step1 through Step 4'!Print_Area</vt:lpstr>
      <vt:lpstr>STATEROUTES</vt:lpstr>
      <vt:lpstr>STORMWATERBMPS</vt:lpstr>
    </vt:vector>
  </TitlesOfParts>
  <Manager>WSDOT HQ Highway Runoff</Manager>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Stormwater Design Documentation Spreadsheet</dc:title>
  <dc:subject>stormwater design, Hydraulic Report</dc:subject>
  <dc:creator>WSDOT</dc:creator>
  <cp:keywords>design, stormwater, documentation, water quality, flow control, retrofit, environmental documentation, hydraulic report</cp:keywords>
  <dc:description>This spreadsheet is a companion to WSDOT's Highway Runoff Manual M31-16</dc:description>
  <cp:lastModifiedBy>willisr</cp:lastModifiedBy>
  <cp:lastPrinted>2015-05-21T17:57:22Z</cp:lastPrinted>
  <dcterms:created xsi:type="dcterms:W3CDTF">2005-10-14T15:04:16Z</dcterms:created>
  <dcterms:modified xsi:type="dcterms:W3CDTF">2019-12-05T21:41:15Z</dcterms:modified>
  <cp:category>Design</cp:category>
</cp:coreProperties>
</file>